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lflindell\Documents\Offline Records (CP)\Regulatory Information Notices • Mid-West ~ GAS ACCESS - PUBLICATIONS [...]\"/>
    </mc:Choice>
  </mc:AlternateContent>
  <xr:revisionPtr revIDLastSave="0" documentId="13_ncr:1_{C7911CD8-D2D9-4EEC-AD04-F097AA5DF534}" xr6:coauthVersionLast="47" xr6:coauthVersionMax="47" xr10:uidLastSave="{00000000-0000-0000-0000-000000000000}"/>
  <bookViews>
    <workbookView xWindow="-120" yWindow="-120" windowWidth="29040" windowHeight="15840" tabRatio="882" xr2:uid="{00000000-000D-0000-FFFF-FFFF00000000}"/>
  </bookViews>
  <sheets>
    <sheet name="1-Cover" sheetId="1" r:id="rId1"/>
    <sheet name="2-Contents" sheetId="2" r:id="rId2"/>
    <sheet name="3-CPI" sheetId="3" r:id="rId3"/>
    <sheet name="4a-Demand" sheetId="4" r:id="rId4"/>
    <sheet name="4b-Demand" sheetId="18" r:id="rId5"/>
    <sheet name="4c-Demand" sheetId="19" r:id="rId6"/>
    <sheet name="5-OPEX" sheetId="5" r:id="rId7"/>
    <sheet name="6a-CAPEX" sheetId="15" r:id="rId8"/>
    <sheet name="6b-CAPEX" sheetId="6" r:id="rId9"/>
    <sheet name="7-Financials" sheetId="14" r:id="rId10"/>
    <sheet name="8-KPIs" sheetId="12" r:id="rId11"/>
    <sheet name="9-Network" sheetId="17" r:id="rId12"/>
    <sheet name="10-Confidentiality Claims" sheetId="10" r:id="rId13"/>
    <sheet name="11-Disclosure Notes" sheetId="11" r:id="rId14"/>
  </sheets>
  <definedNames>
    <definedName name="_xlnm.Print_Area" localSheetId="12">'10-Confidentiality Claims'!$A$1:$M$38</definedName>
    <definedName name="_xlnm.Print_Area" localSheetId="13">'11-Disclosure Notes'!$A$1:$M$37</definedName>
    <definedName name="_xlnm.Print_Area" localSheetId="2">'3-CPI'!$A$1:$N$32</definedName>
    <definedName name="_xlnm.Print_Area" localSheetId="3">'4a-Demand'!$A$1:$H$134</definedName>
    <definedName name="_xlnm.Print_Area" localSheetId="4">'4b-Demand'!$A$1:$H$17</definedName>
    <definedName name="_xlnm.Print_Area" localSheetId="5">'4c-Demand'!$A$1:$M$77</definedName>
    <definedName name="_xlnm.Print_Area" localSheetId="6">'5-OPEX'!$A$1:$G$95</definedName>
    <definedName name="_xlnm.Print_Area" localSheetId="7">'6a-CAPEX'!$A$1:$I$98</definedName>
    <definedName name="_xlnm.Print_Area" localSheetId="8">'6b-CAPEX'!$A$1:$H$84</definedName>
    <definedName name="_xlnm.Print_Area" localSheetId="9">'7-Financials'!$A$1:$G$91</definedName>
    <definedName name="_xlnm.Print_Area" localSheetId="10">'8-KPIs'!$A$1:$G$65</definedName>
    <definedName name="_xlnm.Print_Area" localSheetId="11">'9-Network'!$A$1:$G$43</definedName>
  </definedNames>
  <calcPr calcId="191029"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9" i="19" l="1"/>
  <c r="D23" i="15" l="1"/>
  <c r="J67" i="19" l="1"/>
  <c r="I67" i="19"/>
  <c r="G82" i="14"/>
  <c r="D48" i="14"/>
  <c r="E48" i="14"/>
  <c r="F48" i="14"/>
  <c r="G48" i="14"/>
  <c r="D37" i="14"/>
  <c r="E37" i="14"/>
  <c r="F37" i="14"/>
  <c r="G37" i="14"/>
  <c r="G35" i="14" s="1"/>
  <c r="G61" i="14" s="1"/>
  <c r="D18" i="14"/>
  <c r="E18" i="14"/>
  <c r="F18" i="14"/>
  <c r="G18" i="14"/>
  <c r="K67" i="19"/>
  <c r="K69" i="19" s="1"/>
  <c r="L67" i="19"/>
  <c r="L68" i="19" s="1"/>
  <c r="M67" i="19"/>
  <c r="M68" i="19" s="1"/>
  <c r="F35" i="14" l="1"/>
  <c r="F61" i="14" s="1"/>
  <c r="K68" i="19"/>
  <c r="J68" i="19"/>
  <c r="M69" i="19"/>
  <c r="L69" i="19"/>
  <c r="E35" i="14"/>
  <c r="E61" i="14" s="1"/>
  <c r="D35" i="14"/>
  <c r="D61" i="14" s="1"/>
  <c r="F72" i="6"/>
  <c r="G72" i="6"/>
  <c r="H72" i="6"/>
  <c r="F71" i="6"/>
  <c r="G71" i="6"/>
  <c r="H71" i="6"/>
  <c r="F70" i="6"/>
  <c r="G70" i="6"/>
  <c r="H70" i="6"/>
  <c r="A65" i="6"/>
  <c r="A66" i="6"/>
  <c r="A67" i="6"/>
  <c r="A68" i="6"/>
  <c r="A69" i="6"/>
  <c r="A70" i="6"/>
  <c r="A71" i="6"/>
  <c r="A72" i="6"/>
  <c r="A73" i="6"/>
  <c r="A74" i="6"/>
  <c r="A75" i="6"/>
  <c r="C20" i="6"/>
  <c r="C12" i="6"/>
  <c r="C9" i="6"/>
  <c r="C46" i="6" l="1"/>
  <c r="C43" i="6"/>
  <c r="C21" i="6"/>
  <c r="C54" i="6" l="1"/>
  <c r="D68" i="15" l="1"/>
  <c r="D24" i="15"/>
  <c r="A73" i="5" l="1"/>
  <c r="A74" i="5"/>
  <c r="A75" i="5"/>
  <c r="A76" i="5"/>
  <c r="A77" i="5"/>
  <c r="A78" i="5"/>
  <c r="A79" i="5"/>
  <c r="A80" i="5"/>
  <c r="A81" i="5"/>
  <c r="A82" i="5"/>
  <c r="E62" i="5"/>
  <c r="F62" i="5"/>
  <c r="G62" i="5"/>
  <c r="E63" i="5"/>
  <c r="F63" i="5"/>
  <c r="G63" i="5"/>
  <c r="E64" i="5"/>
  <c r="F64" i="5"/>
  <c r="G64" i="5"/>
  <c r="E65" i="5"/>
  <c r="F65" i="5"/>
  <c r="G65" i="5"/>
  <c r="E66" i="5"/>
  <c r="F66" i="5"/>
  <c r="G66" i="5"/>
  <c r="D48" i="5" l="1"/>
  <c r="E48" i="5"/>
  <c r="E68" i="5" s="1"/>
  <c r="F48" i="5"/>
  <c r="F68" i="5" s="1"/>
  <c r="G48" i="5"/>
  <c r="G68" i="5" s="1"/>
  <c r="A31" i="5"/>
  <c r="A30" i="5"/>
  <c r="A29" i="5"/>
  <c r="A32" i="5"/>
  <c r="G58" i="5" l="1"/>
  <c r="F58" i="5"/>
  <c r="E58" i="5"/>
  <c r="D118" i="4" l="1"/>
  <c r="E118" i="4"/>
  <c r="F118" i="4"/>
  <c r="G118" i="4"/>
  <c r="H118" i="4"/>
  <c r="D119" i="4"/>
  <c r="E119" i="4"/>
  <c r="F119" i="4"/>
  <c r="G119" i="4"/>
  <c r="H119" i="4"/>
  <c r="D120" i="4"/>
  <c r="E120" i="4"/>
  <c r="F120" i="4"/>
  <c r="G120" i="4"/>
  <c r="H120" i="4"/>
  <c r="D121" i="4"/>
  <c r="E121" i="4"/>
  <c r="F121" i="4"/>
  <c r="G121" i="4"/>
  <c r="H121" i="4"/>
  <c r="D122" i="4"/>
  <c r="E122" i="4"/>
  <c r="F122" i="4"/>
  <c r="G122" i="4"/>
  <c r="H122" i="4"/>
  <c r="D123" i="4"/>
  <c r="E123" i="4"/>
  <c r="F123" i="4"/>
  <c r="G123" i="4"/>
  <c r="H123" i="4"/>
  <c r="C119" i="4"/>
  <c r="C120" i="4"/>
  <c r="C121" i="4"/>
  <c r="C122" i="4"/>
  <c r="C123" i="4"/>
  <c r="C118" i="4"/>
  <c r="A115" i="4"/>
  <c r="A116" i="4"/>
  <c r="A117" i="4"/>
  <c r="A118" i="4"/>
  <c r="A119" i="4"/>
  <c r="A120" i="4"/>
  <c r="A121" i="4"/>
  <c r="A122" i="4"/>
  <c r="A123" i="4"/>
  <c r="A124" i="4"/>
  <c r="D109" i="4"/>
  <c r="A57" i="5" l="1"/>
  <c r="A58" i="5"/>
  <c r="D67" i="19"/>
  <c r="E67" i="19"/>
  <c r="F67" i="19"/>
  <c r="G67" i="19"/>
  <c r="I68" i="19"/>
  <c r="C67" i="19"/>
  <c r="C45" i="19"/>
  <c r="G45" i="19"/>
  <c r="F45" i="19"/>
  <c r="E45" i="19"/>
  <c r="D45" i="19"/>
  <c r="G17" i="19" l="1"/>
  <c r="G16" i="19"/>
  <c r="F17" i="19"/>
  <c r="F16" i="19"/>
  <c r="E17" i="19"/>
  <c r="E16" i="19"/>
  <c r="D17" i="19"/>
  <c r="D16" i="19"/>
  <c r="C17" i="19"/>
  <c r="C16" i="19"/>
  <c r="A68" i="19"/>
  <c r="A32" i="12"/>
  <c r="A33" i="12"/>
  <c r="A84" i="14"/>
  <c r="A73" i="14"/>
  <c r="A74" i="14"/>
  <c r="A75" i="14"/>
  <c r="A76" i="14"/>
  <c r="A77" i="14"/>
  <c r="A78" i="14"/>
  <c r="A79" i="14"/>
  <c r="A80" i="14"/>
  <c r="A81" i="14"/>
  <c r="A82" i="14"/>
  <c r="A83" i="14"/>
  <c r="A37" i="14"/>
  <c r="A25" i="14"/>
  <c r="A26" i="14"/>
  <c r="A55" i="12"/>
  <c r="A56" i="12"/>
  <c r="A57" i="12"/>
  <c r="A54" i="12"/>
  <c r="D37" i="17"/>
  <c r="E37" i="17"/>
  <c r="F37" i="17"/>
  <c r="G37" i="17"/>
  <c r="C37" i="17"/>
  <c r="A38" i="17"/>
  <c r="C1" i="17"/>
  <c r="D1" i="17"/>
  <c r="E1" i="17"/>
  <c r="F1" i="17"/>
  <c r="B1" i="17"/>
  <c r="A48" i="12"/>
  <c r="A49" i="12"/>
  <c r="A50" i="12"/>
  <c r="A51" i="12"/>
  <c r="A52" i="12"/>
  <c r="A53" i="12"/>
  <c r="A14" i="12"/>
  <c r="A15" i="12"/>
  <c r="A16" i="12"/>
  <c r="A17" i="12"/>
  <c r="A18" i="12"/>
  <c r="A19" i="12"/>
  <c r="A20" i="12"/>
  <c r="A21" i="12"/>
  <c r="A22" i="12"/>
  <c r="A7" i="12"/>
  <c r="A8" i="12"/>
  <c r="A9" i="12"/>
  <c r="A10" i="12"/>
  <c r="A11" i="12"/>
  <c r="A12" i="12"/>
  <c r="A13" i="12"/>
  <c r="A62" i="14"/>
  <c r="A63" i="14"/>
  <c r="A64" i="14"/>
  <c r="A65" i="14"/>
  <c r="A66" i="14"/>
  <c r="A67" i="14"/>
  <c r="A68" i="14"/>
  <c r="A69" i="14"/>
  <c r="A70" i="14"/>
  <c r="A71" i="14"/>
  <c r="A72" i="14"/>
  <c r="A58" i="14"/>
  <c r="A45" i="14"/>
  <c r="D11" i="14"/>
  <c r="E11" i="14"/>
  <c r="F11" i="14"/>
  <c r="F9" i="14" s="1"/>
  <c r="G11" i="14"/>
  <c r="A16" i="14"/>
  <c r="D82" i="14"/>
  <c r="D83" i="14" s="1"/>
  <c r="E82" i="14"/>
  <c r="E83" i="14" s="1"/>
  <c r="F82" i="14"/>
  <c r="F83" i="14" s="1"/>
  <c r="G83" i="14"/>
  <c r="D72" i="14"/>
  <c r="D73" i="14" s="1"/>
  <c r="E72" i="14"/>
  <c r="E73" i="14" s="1"/>
  <c r="F72" i="14"/>
  <c r="F73" i="14" s="1"/>
  <c r="G72" i="14"/>
  <c r="G73" i="14" s="1"/>
  <c r="A32" i="14"/>
  <c r="A51" i="6"/>
  <c r="A52" i="6"/>
  <c r="A53" i="6"/>
  <c r="A54" i="6"/>
  <c r="A55" i="6"/>
  <c r="A56" i="6"/>
  <c r="A57" i="6"/>
  <c r="A58" i="6"/>
  <c r="A59" i="6"/>
  <c r="A60" i="6"/>
  <c r="A61" i="6"/>
  <c r="A62" i="6"/>
  <c r="A63" i="6"/>
  <c r="A64" i="6"/>
  <c r="E20" i="6"/>
  <c r="F20" i="6"/>
  <c r="G20" i="6"/>
  <c r="H20" i="6"/>
  <c r="D20" i="6"/>
  <c r="D46" i="6"/>
  <c r="E43" i="6"/>
  <c r="F43" i="6"/>
  <c r="F68" i="6" s="1"/>
  <c r="G43" i="6"/>
  <c r="G68" i="6" s="1"/>
  <c r="H43" i="6"/>
  <c r="H68" i="6" s="1"/>
  <c r="E46" i="6"/>
  <c r="F46" i="6"/>
  <c r="F69" i="6" s="1"/>
  <c r="G46" i="6"/>
  <c r="G69" i="6" s="1"/>
  <c r="H46" i="6"/>
  <c r="H69" i="6" s="1"/>
  <c r="D43" i="6"/>
  <c r="E12" i="6"/>
  <c r="F12" i="6"/>
  <c r="G12" i="6"/>
  <c r="H12" i="6"/>
  <c r="A21" i="6"/>
  <c r="D12" i="6"/>
  <c r="E9" i="6"/>
  <c r="F9" i="6"/>
  <c r="G9" i="6"/>
  <c r="H9" i="6"/>
  <c r="D9" i="6"/>
  <c r="A85" i="15"/>
  <c r="A86" i="15"/>
  <c r="A87" i="15"/>
  <c r="E68" i="15"/>
  <c r="F24" i="15"/>
  <c r="G24" i="15"/>
  <c r="H24" i="15"/>
  <c r="I24" i="15"/>
  <c r="E24" i="15"/>
  <c r="A24" i="15"/>
  <c r="A47" i="5"/>
  <c r="A16" i="5"/>
  <c r="G1" i="17"/>
  <c r="C1" i="12"/>
  <c r="D1" i="12"/>
  <c r="E1" i="12"/>
  <c r="F1" i="12"/>
  <c r="G1" i="12"/>
  <c r="B1" i="12"/>
  <c r="C1" i="14"/>
  <c r="D1" i="14"/>
  <c r="E1" i="14"/>
  <c r="F1" i="14"/>
  <c r="G1" i="14"/>
  <c r="B1" i="14"/>
  <c r="D1" i="6"/>
  <c r="E1" i="6"/>
  <c r="F1" i="6"/>
  <c r="G1" i="6"/>
  <c r="H1" i="6"/>
  <c r="B1" i="6"/>
  <c r="F68" i="15"/>
  <c r="G68" i="15"/>
  <c r="G86" i="15" s="1"/>
  <c r="H68" i="15"/>
  <c r="H86" i="15" s="1"/>
  <c r="I68" i="15"/>
  <c r="I86" i="15" s="1"/>
  <c r="A62" i="15"/>
  <c r="A82" i="15"/>
  <c r="A83" i="15"/>
  <c r="A84" i="15"/>
  <c r="C1" i="15"/>
  <c r="E1" i="15"/>
  <c r="F1" i="15"/>
  <c r="G1" i="15"/>
  <c r="H1" i="15"/>
  <c r="I1" i="15"/>
  <c r="B1" i="15"/>
  <c r="E52" i="5"/>
  <c r="F52" i="5"/>
  <c r="G52" i="5"/>
  <c r="E53" i="5"/>
  <c r="F53" i="5"/>
  <c r="G53" i="5"/>
  <c r="E54" i="5"/>
  <c r="F54" i="5"/>
  <c r="G54" i="5"/>
  <c r="E55" i="5"/>
  <c r="F55" i="5"/>
  <c r="G55" i="5"/>
  <c r="E56" i="5"/>
  <c r="F56" i="5"/>
  <c r="G56" i="5"/>
  <c r="A68" i="5"/>
  <c r="A69" i="5"/>
  <c r="A70" i="5"/>
  <c r="A71" i="5"/>
  <c r="A72" i="5"/>
  <c r="A59" i="5"/>
  <c r="D73" i="5"/>
  <c r="D81" i="5" s="1"/>
  <c r="E73" i="5"/>
  <c r="E81" i="5" s="1"/>
  <c r="F73" i="5"/>
  <c r="F81" i="5" s="1"/>
  <c r="G73" i="5"/>
  <c r="G81" i="5" s="1"/>
  <c r="D16" i="5"/>
  <c r="E16" i="5"/>
  <c r="F16" i="5"/>
  <c r="G16" i="5"/>
  <c r="C16" i="5"/>
  <c r="E54" i="6" l="1"/>
  <c r="F21" i="6"/>
  <c r="H54" i="6"/>
  <c r="G9" i="14"/>
  <c r="G30" i="14" s="1"/>
  <c r="D9" i="14"/>
  <c r="D30" i="14" s="1"/>
  <c r="E9" i="14"/>
  <c r="E30" i="14" s="1"/>
  <c r="F30" i="14"/>
  <c r="D54" i="6"/>
  <c r="G54" i="6"/>
  <c r="F54" i="6"/>
  <c r="D21" i="6"/>
  <c r="G21" i="6"/>
  <c r="H21" i="6"/>
  <c r="E21" i="6"/>
  <c r="H64" i="6" l="1"/>
  <c r="H74" i="6"/>
  <c r="F64" i="6"/>
  <c r="F74" i="6"/>
  <c r="G64" i="6"/>
  <c r="G74" i="6"/>
  <c r="C1" i="5"/>
  <c r="D1" i="5"/>
  <c r="E1" i="5"/>
  <c r="F1" i="5"/>
  <c r="G1" i="5"/>
  <c r="B1" i="5"/>
  <c r="A66" i="19"/>
  <c r="A67" i="19"/>
  <c r="A69" i="19"/>
  <c r="D60" i="4"/>
  <c r="I69" i="19" s="1"/>
  <c r="E60" i="4"/>
  <c r="J69" i="19" s="1"/>
  <c r="F60" i="4"/>
  <c r="F86" i="4" s="1"/>
  <c r="G60" i="4"/>
  <c r="G86" i="4" s="1"/>
  <c r="H60" i="4"/>
  <c r="H86" i="4" s="1"/>
  <c r="C60" i="4"/>
  <c r="C86" i="4" s="1"/>
  <c r="D59" i="4"/>
  <c r="D85" i="4" s="1"/>
  <c r="E59" i="4"/>
  <c r="E85" i="4" s="1"/>
  <c r="F59" i="4"/>
  <c r="F85" i="4" s="1"/>
  <c r="G59" i="4"/>
  <c r="G85" i="4" s="1"/>
  <c r="H59" i="4"/>
  <c r="H85" i="4" s="1"/>
  <c r="C59" i="4"/>
  <c r="C85" i="4" s="1"/>
  <c r="J64" i="19"/>
  <c r="K64" i="19"/>
  <c r="K65" i="19" s="1"/>
  <c r="L64" i="19"/>
  <c r="L65" i="19" s="1"/>
  <c r="M64" i="19"/>
  <c r="M65" i="19" s="1"/>
  <c r="I64" i="19"/>
  <c r="D64" i="19"/>
  <c r="D65" i="19" s="1"/>
  <c r="D68" i="19" s="1"/>
  <c r="D69" i="19" s="1"/>
  <c r="E64" i="19"/>
  <c r="E65" i="19" s="1"/>
  <c r="E68" i="19" s="1"/>
  <c r="E69" i="19" s="1"/>
  <c r="F64" i="19"/>
  <c r="F65" i="19" s="1"/>
  <c r="F68" i="19" s="1"/>
  <c r="F69" i="19" s="1"/>
  <c r="G64" i="19"/>
  <c r="G65" i="19" s="1"/>
  <c r="G68" i="19" s="1"/>
  <c r="G69" i="19" s="1"/>
  <c r="C64" i="19"/>
  <c r="C65" i="19" s="1"/>
  <c r="C68" i="19" s="1"/>
  <c r="C69" i="19" s="1"/>
  <c r="A64" i="19"/>
  <c r="A62" i="19"/>
  <c r="A63" i="19"/>
  <c r="J65" i="19" l="1"/>
  <c r="E86" i="4"/>
  <c r="D86" i="4"/>
  <c r="I65" i="19"/>
  <c r="C1" i="19"/>
  <c r="D1" i="19"/>
  <c r="E1" i="19"/>
  <c r="F1" i="19"/>
  <c r="G1" i="19"/>
  <c r="H1" i="19"/>
  <c r="I1" i="19"/>
  <c r="J1" i="19"/>
  <c r="K1" i="19"/>
  <c r="L1" i="19"/>
  <c r="M1" i="19"/>
  <c r="B1" i="19"/>
  <c r="A12" i="18"/>
  <c r="C1" i="18"/>
  <c r="D1" i="18"/>
  <c r="E1" i="18"/>
  <c r="F1" i="18"/>
  <c r="G1" i="18"/>
  <c r="H1" i="18"/>
  <c r="B1" i="18"/>
  <c r="A88" i="4"/>
  <c r="A113" i="4"/>
  <c r="A114" i="4"/>
  <c r="D110" i="4"/>
  <c r="E110" i="4"/>
  <c r="F110" i="4"/>
  <c r="G110" i="4"/>
  <c r="H110" i="4"/>
  <c r="D111" i="4"/>
  <c r="E111" i="4"/>
  <c r="F111" i="4"/>
  <c r="G111" i="4"/>
  <c r="H111" i="4"/>
  <c r="D112" i="4"/>
  <c r="E112" i="4"/>
  <c r="F112" i="4"/>
  <c r="G112" i="4"/>
  <c r="H112" i="4"/>
  <c r="D113" i="4"/>
  <c r="E113" i="4"/>
  <c r="F113" i="4"/>
  <c r="G113" i="4"/>
  <c r="H113" i="4"/>
  <c r="D114" i="4"/>
  <c r="E114" i="4"/>
  <c r="F114" i="4"/>
  <c r="G114" i="4"/>
  <c r="H114" i="4"/>
  <c r="C110" i="4"/>
  <c r="C111" i="4"/>
  <c r="C112" i="4"/>
  <c r="C113" i="4"/>
  <c r="C114" i="4"/>
  <c r="E109" i="4"/>
  <c r="F109" i="4"/>
  <c r="G109" i="4"/>
  <c r="H109" i="4"/>
  <c r="C109" i="4"/>
  <c r="D81" i="4"/>
  <c r="E81" i="4"/>
  <c r="F81" i="4"/>
  <c r="G81" i="4"/>
  <c r="H81" i="4"/>
  <c r="D82" i="4"/>
  <c r="E82" i="4"/>
  <c r="F82" i="4"/>
  <c r="G82" i="4"/>
  <c r="H82" i="4"/>
  <c r="C82" i="4"/>
  <c r="C81" i="4"/>
  <c r="D77" i="4"/>
  <c r="E77" i="4"/>
  <c r="F77" i="4"/>
  <c r="G77" i="4"/>
  <c r="H77" i="4"/>
  <c r="D78" i="4"/>
  <c r="E78" i="4"/>
  <c r="F78" i="4"/>
  <c r="G78" i="4"/>
  <c r="H78" i="4"/>
  <c r="C78" i="4"/>
  <c r="C77" i="4"/>
  <c r="D73" i="4"/>
  <c r="E73" i="4"/>
  <c r="F73" i="4"/>
  <c r="G73" i="4"/>
  <c r="H73" i="4"/>
  <c r="D74" i="4"/>
  <c r="E74" i="4"/>
  <c r="F74" i="4"/>
  <c r="G74" i="4"/>
  <c r="H74" i="4"/>
  <c r="C74" i="4"/>
  <c r="C73" i="4"/>
  <c r="D69" i="4"/>
  <c r="E69" i="4"/>
  <c r="F69" i="4"/>
  <c r="G69" i="4"/>
  <c r="H69" i="4"/>
  <c r="D70" i="4"/>
  <c r="E70" i="4"/>
  <c r="F70" i="4"/>
  <c r="G70" i="4"/>
  <c r="H70" i="4"/>
  <c r="C70" i="4"/>
  <c r="C69" i="4"/>
  <c r="D66" i="4"/>
  <c r="E66" i="4"/>
  <c r="F66" i="4"/>
  <c r="G66" i="4"/>
  <c r="H66" i="4"/>
  <c r="C66" i="4"/>
  <c r="D65" i="4"/>
  <c r="E65" i="4"/>
  <c r="F65" i="4"/>
  <c r="G65" i="4"/>
  <c r="H65" i="4"/>
  <c r="C65" i="4"/>
  <c r="D33" i="4"/>
  <c r="E33" i="4"/>
  <c r="F33" i="4"/>
  <c r="G33" i="4"/>
  <c r="H33" i="4"/>
  <c r="D34" i="4"/>
  <c r="E34" i="4"/>
  <c r="F34" i="4"/>
  <c r="G34" i="4"/>
  <c r="H34" i="4"/>
  <c r="C34" i="4"/>
  <c r="C33" i="4"/>
  <c r="A32" i="4"/>
  <c r="A33" i="4"/>
  <c r="C1" i="4" l="1"/>
  <c r="D1" i="4"/>
  <c r="E1" i="4"/>
  <c r="F1" i="4"/>
  <c r="G1" i="4"/>
  <c r="H1" i="4"/>
  <c r="B1" i="4"/>
  <c r="A20" i="3"/>
  <c r="A12" i="3"/>
  <c r="L19" i="3"/>
  <c r="M18" i="3"/>
  <c r="N18" i="3"/>
  <c r="K18" i="3"/>
  <c r="K19" i="3"/>
  <c r="J19" i="3"/>
  <c r="J18" i="3"/>
  <c r="L18" i="3"/>
  <c r="I18" i="3"/>
  <c r="I19" i="3"/>
  <c r="C1" i="3"/>
  <c r="D1" i="3"/>
  <c r="E1" i="3"/>
  <c r="F1" i="3"/>
  <c r="G1" i="3"/>
  <c r="H1" i="3"/>
  <c r="I1" i="3"/>
  <c r="J1" i="3"/>
  <c r="K1" i="3"/>
  <c r="L1" i="3"/>
  <c r="M1" i="3"/>
  <c r="N1" i="3"/>
  <c r="B1" i="3"/>
  <c r="J9" i="3"/>
  <c r="K9" i="3" s="1"/>
  <c r="L9" i="3" s="1"/>
  <c r="M9" i="3" s="1"/>
  <c r="N9" i="3" s="1"/>
  <c r="C20" i="5" l="1"/>
  <c r="D25" i="6"/>
  <c r="C19" i="12"/>
  <c r="E28" i="15"/>
  <c r="C25" i="6"/>
  <c r="D28" i="15"/>
  <c r="G28" i="15"/>
  <c r="G44" i="15" s="1"/>
  <c r="E20" i="5"/>
  <c r="F25" i="6"/>
  <c r="E19" i="12"/>
  <c r="F28" i="15"/>
  <c r="D20" i="5"/>
  <c r="E25" i="6"/>
  <c r="D19" i="12"/>
  <c r="M19" i="3"/>
  <c r="N19" i="3"/>
  <c r="E19" i="3"/>
  <c r="D19" i="3"/>
  <c r="G19" i="3"/>
  <c r="H19" i="3"/>
  <c r="F19" i="3"/>
  <c r="A3" i="3"/>
  <c r="A4" i="3"/>
  <c r="A5" i="3"/>
  <c r="A6" i="3"/>
  <c r="A7" i="3"/>
  <c r="A8" i="3"/>
  <c r="A9" i="3"/>
  <c r="A10" i="3"/>
  <c r="A11" i="3"/>
  <c r="A13" i="3"/>
  <c r="A14" i="3"/>
  <c r="A15" i="3"/>
  <c r="A16" i="3"/>
  <c r="A17" i="3"/>
  <c r="A18" i="3"/>
  <c r="A19" i="3"/>
  <c r="A2" i="3"/>
  <c r="A3" i="19"/>
  <c r="A4" i="19"/>
  <c r="A5" i="19"/>
  <c r="A6" i="19"/>
  <c r="A7" i="19"/>
  <c r="A8" i="19"/>
  <c r="A9" i="19"/>
  <c r="A10" i="19"/>
  <c r="A11" i="19"/>
  <c r="A12" i="19"/>
  <c r="A13" i="19"/>
  <c r="A14" i="19"/>
  <c r="A15" i="19"/>
  <c r="A16" i="19"/>
  <c r="A17" i="19"/>
  <c r="A18" i="19"/>
  <c r="A19" i="19"/>
  <c r="A20" i="19"/>
  <c r="A21" i="19"/>
  <c r="A22" i="19"/>
  <c r="A23" i="19"/>
  <c r="A24" i="19"/>
  <c r="A25" i="19"/>
  <c r="A26" i="19"/>
  <c r="A27" i="19"/>
  <c r="A28" i="19"/>
  <c r="A29" i="19"/>
  <c r="A30" i="19"/>
  <c r="A31" i="19"/>
  <c r="A32" i="19"/>
  <c r="A33" i="19"/>
  <c r="A34" i="19"/>
  <c r="A35" i="19"/>
  <c r="A36" i="19"/>
  <c r="A37" i="19"/>
  <c r="A38" i="19"/>
  <c r="A39" i="19"/>
  <c r="A40" i="19"/>
  <c r="A41" i="19"/>
  <c r="A42" i="19"/>
  <c r="A43" i="19"/>
  <c r="A44" i="19"/>
  <c r="A45" i="19"/>
  <c r="A46" i="19"/>
  <c r="A47" i="19"/>
  <c r="A48" i="19"/>
  <c r="A49" i="19"/>
  <c r="A50" i="19"/>
  <c r="A51" i="19"/>
  <c r="A52" i="19"/>
  <c r="A53" i="19"/>
  <c r="A54" i="19"/>
  <c r="A55" i="19"/>
  <c r="A56" i="19"/>
  <c r="A57" i="19"/>
  <c r="A58" i="19"/>
  <c r="A59" i="19"/>
  <c r="A60" i="19"/>
  <c r="A61" i="19"/>
  <c r="A65" i="19"/>
  <c r="C23" i="12" l="1"/>
  <c r="C22" i="12"/>
  <c r="D30" i="6"/>
  <c r="D33" i="6"/>
  <c r="D27" i="6"/>
  <c r="D38" i="6"/>
  <c r="D34" i="6"/>
  <c r="D36" i="6"/>
  <c r="D28" i="6"/>
  <c r="D31" i="6"/>
  <c r="D29" i="6"/>
  <c r="D32" i="6"/>
  <c r="C23" i="5"/>
  <c r="C24" i="5"/>
  <c r="C25" i="5"/>
  <c r="C28" i="5"/>
  <c r="C32" i="5" s="1"/>
  <c r="C22" i="5"/>
  <c r="C26" i="5"/>
  <c r="C36" i="6"/>
  <c r="C38" i="6"/>
  <c r="C27" i="6"/>
  <c r="C30" i="6"/>
  <c r="C34" i="6"/>
  <c r="C28" i="6"/>
  <c r="C33" i="6"/>
  <c r="C32" i="6"/>
  <c r="C31" i="6"/>
  <c r="C29" i="6"/>
  <c r="D44" i="15"/>
  <c r="D86" i="15" s="1"/>
  <c r="D33" i="15"/>
  <c r="D75" i="15" s="1"/>
  <c r="D36" i="15"/>
  <c r="D78" i="15" s="1"/>
  <c r="D31" i="15"/>
  <c r="D73" i="15" s="1"/>
  <c r="D30" i="15"/>
  <c r="D72" i="15" s="1"/>
  <c r="D35" i="15"/>
  <c r="D77" i="15" s="1"/>
  <c r="D40" i="15"/>
  <c r="D82" i="15" s="1"/>
  <c r="D41" i="15"/>
  <c r="D83" i="15" s="1"/>
  <c r="D32" i="15"/>
  <c r="D74" i="15" s="1"/>
  <c r="D38" i="15"/>
  <c r="D80" i="15" s="1"/>
  <c r="D42" i="15"/>
  <c r="D84" i="15" s="1"/>
  <c r="D34" i="15"/>
  <c r="D76" i="15" s="1"/>
  <c r="D39" i="15"/>
  <c r="D81" i="15" s="1"/>
  <c r="D37" i="15"/>
  <c r="D79" i="15" s="1"/>
  <c r="E31" i="15"/>
  <c r="E73" i="15" s="1"/>
  <c r="E44" i="15"/>
  <c r="E86" i="15" s="1"/>
  <c r="E32" i="15"/>
  <c r="E74" i="15" s="1"/>
  <c r="E34" i="15"/>
  <c r="E76" i="15" s="1"/>
  <c r="E40" i="15"/>
  <c r="E82" i="15" s="1"/>
  <c r="E42" i="15"/>
  <c r="E84" i="15" s="1"/>
  <c r="E37" i="15"/>
  <c r="E79" i="15" s="1"/>
  <c r="E39" i="15"/>
  <c r="E81" i="15" s="1"/>
  <c r="E36" i="15"/>
  <c r="E78" i="15" s="1"/>
  <c r="E30" i="15"/>
  <c r="E72" i="15" s="1"/>
  <c r="E33" i="15"/>
  <c r="E75" i="15" s="1"/>
  <c r="E35" i="15"/>
  <c r="E77" i="15" s="1"/>
  <c r="E41" i="15"/>
  <c r="E83" i="15" s="1"/>
  <c r="E38" i="15"/>
  <c r="E80" i="15" s="1"/>
  <c r="E32" i="5"/>
  <c r="F36" i="6"/>
  <c r="F62" i="6" s="1"/>
  <c r="F34" i="6"/>
  <c r="F61" i="6" s="1"/>
  <c r="F29" i="6"/>
  <c r="F32" i="6"/>
  <c r="F27" i="6"/>
  <c r="F58" i="6" s="1"/>
  <c r="F30" i="6"/>
  <c r="F59" i="6" s="1"/>
  <c r="F38" i="6"/>
  <c r="F33" i="6"/>
  <c r="F60" i="6" s="1"/>
  <c r="F28" i="6"/>
  <c r="F31" i="6"/>
  <c r="G30" i="15"/>
  <c r="G72" i="15" s="1"/>
  <c r="G38" i="15"/>
  <c r="G80" i="15" s="1"/>
  <c r="G33" i="15"/>
  <c r="G75" i="15" s="1"/>
  <c r="G41" i="15"/>
  <c r="G83" i="15" s="1"/>
  <c r="G36" i="15"/>
  <c r="G78" i="15" s="1"/>
  <c r="G34" i="15"/>
  <c r="G76" i="15" s="1"/>
  <c r="G42" i="15"/>
  <c r="G84" i="15" s="1"/>
  <c r="G37" i="15"/>
  <c r="G79" i="15" s="1"/>
  <c r="G32" i="15"/>
  <c r="G74" i="15" s="1"/>
  <c r="G40" i="15"/>
  <c r="G82" i="15" s="1"/>
  <c r="G35" i="15"/>
  <c r="G77" i="15" s="1"/>
  <c r="G31" i="15"/>
  <c r="G73" i="15" s="1"/>
  <c r="G39" i="15"/>
  <c r="G81" i="15" s="1"/>
  <c r="E22" i="5"/>
  <c r="E25" i="5"/>
  <c r="E23" i="5"/>
  <c r="E26" i="5"/>
  <c r="E28" i="5"/>
  <c r="E24" i="5"/>
  <c r="E38" i="6"/>
  <c r="E27" i="6"/>
  <c r="E29" i="6"/>
  <c r="E31" i="6"/>
  <c r="E33" i="6"/>
  <c r="E36" i="6"/>
  <c r="E28" i="6"/>
  <c r="E30" i="6"/>
  <c r="E32" i="6"/>
  <c r="E34" i="6"/>
  <c r="F30" i="15"/>
  <c r="F72" i="15" s="1"/>
  <c r="F32" i="15"/>
  <c r="F74" i="15" s="1"/>
  <c r="F34" i="15"/>
  <c r="F76" i="15" s="1"/>
  <c r="F36" i="15"/>
  <c r="F78" i="15" s="1"/>
  <c r="F38" i="15"/>
  <c r="F80" i="15" s="1"/>
  <c r="F40" i="15"/>
  <c r="F82" i="15" s="1"/>
  <c r="F42" i="15"/>
  <c r="F84" i="15" s="1"/>
  <c r="F31" i="15"/>
  <c r="F73" i="15" s="1"/>
  <c r="F44" i="15"/>
  <c r="F86" i="15" s="1"/>
  <c r="F33" i="15"/>
  <c r="F75" i="15" s="1"/>
  <c r="F35" i="15"/>
  <c r="F77" i="15" s="1"/>
  <c r="F37" i="15"/>
  <c r="F79" i="15" s="1"/>
  <c r="F39" i="15"/>
  <c r="F81" i="15" s="1"/>
  <c r="F41" i="15"/>
  <c r="F83" i="15" s="1"/>
  <c r="D28" i="5"/>
  <c r="D32" i="5" s="1"/>
  <c r="D23" i="5"/>
  <c r="D25" i="5"/>
  <c r="D22" i="5"/>
  <c r="D24" i="5"/>
  <c r="D26" i="5"/>
  <c r="E23" i="12"/>
  <c r="E22" i="12"/>
  <c r="D23" i="12"/>
  <c r="D22" i="12"/>
  <c r="I28" i="15"/>
  <c r="G20" i="5"/>
  <c r="H25" i="6"/>
  <c r="G19" i="12"/>
  <c r="H28" i="15"/>
  <c r="F20" i="5"/>
  <c r="G25" i="6"/>
  <c r="F19" i="12"/>
  <c r="A3" i="17"/>
  <c r="A4" i="17"/>
  <c r="A5" i="17"/>
  <c r="A6" i="17"/>
  <c r="A7" i="17"/>
  <c r="A8" i="17"/>
  <c r="A9" i="17"/>
  <c r="A10" i="17"/>
  <c r="A11" i="17"/>
  <c r="A12" i="17"/>
  <c r="A13" i="17"/>
  <c r="A14" i="17"/>
  <c r="A15" i="17"/>
  <c r="A16" i="17"/>
  <c r="A17" i="17"/>
  <c r="A18" i="17"/>
  <c r="A19" i="17"/>
  <c r="A20" i="17"/>
  <c r="A21" i="17"/>
  <c r="A22" i="17"/>
  <c r="A23" i="17"/>
  <c r="A24" i="17"/>
  <c r="A25" i="17"/>
  <c r="A26" i="17"/>
  <c r="A27" i="17"/>
  <c r="A28" i="17"/>
  <c r="A29" i="17"/>
  <c r="A30" i="17"/>
  <c r="A31" i="17"/>
  <c r="A32" i="17"/>
  <c r="A33" i="17"/>
  <c r="A34" i="17"/>
  <c r="A35" i="17"/>
  <c r="A36" i="17"/>
  <c r="A37" i="17"/>
  <c r="A2" i="17"/>
  <c r="A3" i="12"/>
  <c r="A4" i="12"/>
  <c r="A5" i="12"/>
  <c r="A6" i="12"/>
  <c r="A23" i="12"/>
  <c r="A24" i="12"/>
  <c r="A25" i="12"/>
  <c r="A26" i="12"/>
  <c r="A27" i="12"/>
  <c r="A28" i="12"/>
  <c r="A29" i="12"/>
  <c r="A30" i="12"/>
  <c r="A31" i="12"/>
  <c r="A34" i="12"/>
  <c r="A35" i="12"/>
  <c r="A36" i="12"/>
  <c r="A37" i="12"/>
  <c r="A38" i="12"/>
  <c r="A39" i="12"/>
  <c r="A40" i="12"/>
  <c r="A41" i="12"/>
  <c r="A42" i="12"/>
  <c r="A43" i="12"/>
  <c r="A44" i="12"/>
  <c r="A45" i="12"/>
  <c r="A46" i="12"/>
  <c r="A47" i="12"/>
  <c r="A2" i="12"/>
  <c r="A10" i="14"/>
  <c r="A11" i="14"/>
  <c r="A12" i="14"/>
  <c r="A13" i="14"/>
  <c r="A14" i="14"/>
  <c r="A15" i="14"/>
  <c r="A17" i="14"/>
  <c r="A19" i="14"/>
  <c r="A20" i="14"/>
  <c r="A21" i="14"/>
  <c r="A22" i="14"/>
  <c r="A23" i="14"/>
  <c r="A24" i="14"/>
  <c r="A27" i="14"/>
  <c r="A28" i="14"/>
  <c r="A29" i="14"/>
  <c r="A30" i="14"/>
  <c r="A31" i="14"/>
  <c r="A33" i="14"/>
  <c r="A34" i="14"/>
  <c r="A35" i="14"/>
  <c r="A36" i="14"/>
  <c r="A38" i="14"/>
  <c r="A39" i="14"/>
  <c r="A40" i="14"/>
  <c r="A41" i="14"/>
  <c r="A42" i="14"/>
  <c r="A43" i="14"/>
  <c r="A44" i="14"/>
  <c r="A46" i="14"/>
  <c r="A48" i="14"/>
  <c r="A49" i="14"/>
  <c r="A50" i="14"/>
  <c r="A51" i="14"/>
  <c r="A52" i="14"/>
  <c r="A53" i="14"/>
  <c r="A54" i="14"/>
  <c r="A55" i="14"/>
  <c r="A56" i="14"/>
  <c r="A57" i="14"/>
  <c r="A59" i="14"/>
  <c r="A60" i="14"/>
  <c r="A61" i="14"/>
  <c r="A3" i="14"/>
  <c r="A4" i="14"/>
  <c r="A5" i="14"/>
  <c r="A6" i="14"/>
  <c r="A7" i="14"/>
  <c r="A8" i="14"/>
  <c r="A9" i="14"/>
  <c r="A2" i="14"/>
  <c r="D58" i="6" l="1"/>
  <c r="D68" i="6"/>
  <c r="D64" i="6"/>
  <c r="D74" i="6"/>
  <c r="D66" i="5"/>
  <c r="D56" i="5"/>
  <c r="E62" i="6"/>
  <c r="E72" i="6"/>
  <c r="D60" i="6"/>
  <c r="D70" i="6"/>
  <c r="D68" i="5"/>
  <c r="D58" i="5"/>
  <c r="D64" i="5"/>
  <c r="D54" i="5"/>
  <c r="E60" i="6"/>
  <c r="E70" i="6"/>
  <c r="D59" i="6"/>
  <c r="D69" i="6"/>
  <c r="D63" i="5"/>
  <c r="D53" i="5"/>
  <c r="E58" i="6"/>
  <c r="E68" i="6"/>
  <c r="D62" i="6"/>
  <c r="D72" i="6"/>
  <c r="E64" i="6"/>
  <c r="E74" i="6"/>
  <c r="D61" i="6"/>
  <c r="D71" i="6"/>
  <c r="D62" i="5"/>
  <c r="D52" i="5"/>
  <c r="E61" i="6"/>
  <c r="E71" i="6"/>
  <c r="E59" i="6"/>
  <c r="E69" i="6"/>
  <c r="D65" i="5"/>
  <c r="D55" i="5"/>
  <c r="C64" i="6"/>
  <c r="C74" i="6"/>
  <c r="C62" i="6"/>
  <c r="C72" i="6"/>
  <c r="C61" i="6"/>
  <c r="C71" i="6"/>
  <c r="C60" i="6"/>
  <c r="C70" i="6"/>
  <c r="C59" i="6"/>
  <c r="C69" i="6"/>
  <c r="C58" i="6"/>
  <c r="C68" i="6"/>
  <c r="G31" i="6"/>
  <c r="G36" i="6"/>
  <c r="G62" i="6" s="1"/>
  <c r="G34" i="6"/>
  <c r="G61" i="6" s="1"/>
  <c r="G29" i="6"/>
  <c r="G32" i="6"/>
  <c r="G27" i="6"/>
  <c r="G58" i="6" s="1"/>
  <c r="G30" i="6"/>
  <c r="G59" i="6" s="1"/>
  <c r="G38" i="6"/>
  <c r="G33" i="6"/>
  <c r="G60" i="6" s="1"/>
  <c r="G28" i="6"/>
  <c r="H28" i="6"/>
  <c r="H31" i="6"/>
  <c r="H36" i="6"/>
  <c r="H62" i="6" s="1"/>
  <c r="H34" i="6"/>
  <c r="H61" i="6" s="1"/>
  <c r="H29" i="6"/>
  <c r="H32" i="6"/>
  <c r="H27" i="6"/>
  <c r="H58" i="6" s="1"/>
  <c r="H30" i="6"/>
  <c r="H59" i="6" s="1"/>
  <c r="H38" i="6"/>
  <c r="H33" i="6"/>
  <c r="H60" i="6" s="1"/>
  <c r="I32" i="15"/>
  <c r="I74" i="15" s="1"/>
  <c r="I40" i="15"/>
  <c r="I82" i="15" s="1"/>
  <c r="I35" i="15"/>
  <c r="I77" i="15" s="1"/>
  <c r="I30" i="15"/>
  <c r="I72" i="15" s="1"/>
  <c r="I38" i="15"/>
  <c r="I80" i="15" s="1"/>
  <c r="I41" i="15"/>
  <c r="I83" i="15" s="1"/>
  <c r="I36" i="15"/>
  <c r="I78" i="15" s="1"/>
  <c r="I31" i="15"/>
  <c r="I73" i="15" s="1"/>
  <c r="I39" i="15"/>
  <c r="I81" i="15" s="1"/>
  <c r="I34" i="15"/>
  <c r="I76" i="15" s="1"/>
  <c r="I42" i="15"/>
  <c r="I84" i="15" s="1"/>
  <c r="I44" i="15"/>
  <c r="I37" i="15"/>
  <c r="I79" i="15" s="1"/>
  <c r="I33" i="15"/>
  <c r="I75" i="15" s="1"/>
  <c r="H35" i="15"/>
  <c r="H77" i="15" s="1"/>
  <c r="H30" i="15"/>
  <c r="H72" i="15" s="1"/>
  <c r="H38" i="15"/>
  <c r="H80" i="15" s="1"/>
  <c r="H33" i="15"/>
  <c r="H75" i="15" s="1"/>
  <c r="H41" i="15"/>
  <c r="H83" i="15" s="1"/>
  <c r="H31" i="15"/>
  <c r="H73" i="15" s="1"/>
  <c r="H39" i="15"/>
  <c r="H81" i="15" s="1"/>
  <c r="H34" i="15"/>
  <c r="H76" i="15" s="1"/>
  <c r="H42" i="15"/>
  <c r="H84" i="15" s="1"/>
  <c r="H44" i="15"/>
  <c r="H37" i="15"/>
  <c r="H79" i="15" s="1"/>
  <c r="H32" i="15"/>
  <c r="H74" i="15" s="1"/>
  <c r="H40" i="15"/>
  <c r="H82" i="15" s="1"/>
  <c r="H36" i="15"/>
  <c r="H78" i="15" s="1"/>
  <c r="F22" i="5"/>
  <c r="F25" i="5"/>
  <c r="F23" i="5"/>
  <c r="F26" i="5"/>
  <c r="F24" i="5"/>
  <c r="F28" i="5"/>
  <c r="F32" i="5" s="1"/>
  <c r="G24" i="5"/>
  <c r="G22" i="5"/>
  <c r="G25" i="5"/>
  <c r="G28" i="5"/>
  <c r="G32" i="5" s="1"/>
  <c r="G23" i="5"/>
  <c r="G26" i="5"/>
  <c r="G23" i="12"/>
  <c r="G22" i="12"/>
  <c r="F23" i="12"/>
  <c r="F22" i="12"/>
  <c r="A3" i="6"/>
  <c r="A4" i="6"/>
  <c r="A5" i="6"/>
  <c r="A6" i="6"/>
  <c r="A7" i="6"/>
  <c r="A8" i="6"/>
  <c r="A9" i="6"/>
  <c r="A10" i="6"/>
  <c r="A11" i="6"/>
  <c r="A12" i="6"/>
  <c r="A13" i="6"/>
  <c r="A14" i="6"/>
  <c r="A15" i="6"/>
  <c r="A16" i="6"/>
  <c r="A17" i="6"/>
  <c r="A18" i="6"/>
  <c r="A19" i="6"/>
  <c r="A20" i="6"/>
  <c r="A22" i="6"/>
  <c r="A23" i="6"/>
  <c r="A25" i="6"/>
  <c r="A26" i="6"/>
  <c r="A27" i="6"/>
  <c r="A28" i="6"/>
  <c r="A29" i="6"/>
  <c r="A30" i="6"/>
  <c r="A31" i="6"/>
  <c r="A32" i="6"/>
  <c r="A33" i="6"/>
  <c r="A34" i="6"/>
  <c r="A35" i="6"/>
  <c r="A36" i="6"/>
  <c r="A37" i="6"/>
  <c r="A38" i="6"/>
  <c r="A39" i="6"/>
  <c r="A40" i="6"/>
  <c r="A41" i="6"/>
  <c r="A42" i="6"/>
  <c r="A43" i="6"/>
  <c r="A44" i="6"/>
  <c r="A45" i="6"/>
  <c r="A46" i="6"/>
  <c r="A47" i="6"/>
  <c r="A48" i="6"/>
  <c r="A49" i="6"/>
  <c r="A50" i="6"/>
  <c r="A2" i="6"/>
  <c r="A77" i="15"/>
  <c r="A78" i="15"/>
  <c r="A79" i="15"/>
  <c r="A80" i="15"/>
  <c r="A81" i="15"/>
  <c r="A3" i="15"/>
  <c r="A4" i="15"/>
  <c r="A5" i="15"/>
  <c r="A6" i="15"/>
  <c r="A7" i="15"/>
  <c r="A8" i="15"/>
  <c r="A9" i="15"/>
  <c r="A10" i="15"/>
  <c r="A11" i="15"/>
  <c r="A12" i="15"/>
  <c r="A13" i="15"/>
  <c r="A14" i="15"/>
  <c r="A15" i="15"/>
  <c r="A16" i="15"/>
  <c r="A17" i="15"/>
  <c r="A18" i="15"/>
  <c r="A19" i="15"/>
  <c r="A20" i="15"/>
  <c r="A21" i="15"/>
  <c r="A22" i="15"/>
  <c r="A23" i="15"/>
  <c r="A25" i="15"/>
  <c r="A26" i="15"/>
  <c r="A27" i="15"/>
  <c r="A28" i="15"/>
  <c r="A29" i="15"/>
  <c r="A30" i="15"/>
  <c r="A31" i="15"/>
  <c r="A32" i="15"/>
  <c r="A33" i="15"/>
  <c r="A34" i="15"/>
  <c r="A35" i="15"/>
  <c r="A36" i="15"/>
  <c r="A37" i="15"/>
  <c r="A38" i="15"/>
  <c r="A39" i="15"/>
  <c r="A40" i="15"/>
  <c r="A41" i="15"/>
  <c r="A42" i="15"/>
  <c r="A43" i="15"/>
  <c r="A44" i="15"/>
  <c r="A45" i="15"/>
  <c r="A46" i="15"/>
  <c r="A47" i="15"/>
  <c r="A48" i="15"/>
  <c r="A49" i="15"/>
  <c r="A50" i="15"/>
  <c r="A51" i="15"/>
  <c r="A52" i="15"/>
  <c r="A53" i="15"/>
  <c r="A54" i="15"/>
  <c r="A55" i="15"/>
  <c r="A56" i="15"/>
  <c r="A57" i="15"/>
  <c r="A58" i="15"/>
  <c r="A59" i="15"/>
  <c r="A60" i="15"/>
  <c r="A61" i="15"/>
  <c r="A63" i="15"/>
  <c r="A64" i="15"/>
  <c r="A65" i="15"/>
  <c r="A66" i="15"/>
  <c r="A67" i="15"/>
  <c r="A68" i="15"/>
  <c r="A69" i="15"/>
  <c r="A70" i="15"/>
  <c r="A71" i="15"/>
  <c r="A72" i="15"/>
  <c r="A73" i="15"/>
  <c r="A74" i="15"/>
  <c r="A75" i="15"/>
  <c r="A76" i="15"/>
  <c r="A2" i="15"/>
  <c r="A3" i="5"/>
  <c r="A4" i="5"/>
  <c r="A5" i="5"/>
  <c r="A6" i="5"/>
  <c r="A7" i="5"/>
  <c r="A8" i="5"/>
  <c r="A9" i="5"/>
  <c r="A10" i="5"/>
  <c r="A11" i="5"/>
  <c r="A12" i="5"/>
  <c r="A13" i="5"/>
  <c r="A14" i="5"/>
  <c r="A15" i="5"/>
  <c r="A17" i="5"/>
  <c r="A18" i="5"/>
  <c r="A19" i="5"/>
  <c r="A20" i="5"/>
  <c r="A21" i="5"/>
  <c r="A22" i="5"/>
  <c r="A23" i="5"/>
  <c r="A24" i="5"/>
  <c r="A25" i="5"/>
  <c r="A26" i="5"/>
  <c r="A27" i="5"/>
  <c r="A28" i="5"/>
  <c r="A33" i="5"/>
  <c r="A34" i="5"/>
  <c r="A35" i="5"/>
  <c r="A36" i="5"/>
  <c r="A37" i="5"/>
  <c r="A38" i="5"/>
  <c r="A39" i="5"/>
  <c r="A40" i="5"/>
  <c r="A41" i="5"/>
  <c r="A42" i="5"/>
  <c r="A43" i="5"/>
  <c r="A44" i="5"/>
  <c r="A45" i="5"/>
  <c r="A46" i="5"/>
  <c r="A48" i="5"/>
  <c r="A49" i="5"/>
  <c r="A50" i="5"/>
  <c r="A51" i="5"/>
  <c r="A52" i="5"/>
  <c r="A53" i="5"/>
  <c r="A54" i="5"/>
  <c r="A55" i="5"/>
  <c r="A56" i="5"/>
  <c r="A60" i="5"/>
  <c r="A61" i="5"/>
  <c r="A62" i="5"/>
  <c r="A63" i="5"/>
  <c r="A64" i="5"/>
  <c r="A65" i="5"/>
  <c r="A66" i="5"/>
  <c r="A67" i="5"/>
  <c r="A2" i="5"/>
  <c r="A2" i="19" l="1"/>
  <c r="A11" i="18"/>
  <c r="A10" i="18"/>
  <c r="A9" i="18"/>
  <c r="A8" i="18"/>
  <c r="A7" i="18"/>
  <c r="A6" i="18"/>
  <c r="A5" i="18"/>
  <c r="A4" i="18"/>
  <c r="A3" i="18"/>
  <c r="A2" i="18"/>
  <c r="A69" i="4"/>
  <c r="A68" i="4"/>
  <c r="A67" i="4"/>
  <c r="A66" i="4"/>
  <c r="A43" i="4"/>
  <c r="A42" i="4"/>
  <c r="A41" i="4"/>
  <c r="A40" i="4"/>
  <c r="A12" i="4"/>
  <c r="A15" i="4"/>
  <c r="A14" i="4"/>
  <c r="A13" i="4"/>
  <c r="A3" i="4"/>
  <c r="A4" i="4"/>
  <c r="A5" i="4"/>
  <c r="A6" i="4"/>
  <c r="A7" i="4"/>
  <c r="A8" i="4"/>
  <c r="A9" i="4"/>
  <c r="A10" i="4"/>
  <c r="A11" i="4"/>
  <c r="A16" i="4"/>
  <c r="A17" i="4"/>
  <c r="A18" i="4"/>
  <c r="A19" i="4"/>
  <c r="A20" i="4"/>
  <c r="A21" i="4"/>
  <c r="A22" i="4"/>
  <c r="A23" i="4"/>
  <c r="A24" i="4"/>
  <c r="A25" i="4"/>
  <c r="A26" i="4"/>
  <c r="A27" i="4"/>
  <c r="A28" i="4"/>
  <c r="A29" i="4"/>
  <c r="A30" i="4"/>
  <c r="A31" i="4"/>
  <c r="A34" i="4"/>
  <c r="A35" i="4"/>
  <c r="A36" i="4"/>
  <c r="A37" i="4"/>
  <c r="A38" i="4"/>
  <c r="A39" i="4"/>
  <c r="A44" i="4"/>
  <c r="A45" i="4"/>
  <c r="A46" i="4"/>
  <c r="A47" i="4"/>
  <c r="A48" i="4"/>
  <c r="A49" i="4"/>
  <c r="A50" i="4"/>
  <c r="A51" i="4"/>
  <c r="A52" i="4"/>
  <c r="A53" i="4"/>
  <c r="A54" i="4"/>
  <c r="A55" i="4"/>
  <c r="A56" i="4"/>
  <c r="A57" i="4"/>
  <c r="A58" i="4"/>
  <c r="A59" i="4"/>
  <c r="A60" i="4"/>
  <c r="A61" i="4"/>
  <c r="A62" i="4"/>
  <c r="A63" i="4"/>
  <c r="A64" i="4"/>
  <c r="A65" i="4"/>
  <c r="A70" i="4"/>
  <c r="A71" i="4"/>
  <c r="A72" i="4"/>
  <c r="A73" i="4"/>
  <c r="A74" i="4"/>
  <c r="A75" i="4"/>
  <c r="A76" i="4"/>
  <c r="A77" i="4"/>
  <c r="A78" i="4"/>
  <c r="A79" i="4"/>
  <c r="A80" i="4"/>
  <c r="A81" i="4"/>
  <c r="A82" i="4"/>
  <c r="A83" i="4"/>
  <c r="A84" i="4"/>
  <c r="A85" i="4"/>
  <c r="A86" i="4"/>
  <c r="A87" i="4"/>
  <c r="A89" i="4"/>
  <c r="A90" i="4"/>
  <c r="A91" i="4"/>
  <c r="A92" i="4"/>
  <c r="A93" i="4"/>
  <c r="A94" i="4"/>
  <c r="A95" i="4"/>
  <c r="A96" i="4"/>
  <c r="A97" i="4"/>
  <c r="A98" i="4"/>
  <c r="A99" i="4"/>
  <c r="A100" i="4"/>
  <c r="A101" i="4"/>
  <c r="A102" i="4"/>
  <c r="A103" i="4"/>
  <c r="A104" i="4"/>
  <c r="A105" i="4"/>
  <c r="A106" i="4"/>
  <c r="A107" i="4"/>
  <c r="A108" i="4"/>
  <c r="A109" i="4"/>
  <c r="A110" i="4"/>
  <c r="A111" i="4"/>
  <c r="A112" i="4"/>
  <c r="A2" i="4"/>
  <c r="D18" i="3" l="1"/>
  <c r="G18" i="3"/>
  <c r="F18" i="3"/>
  <c r="E18" i="3"/>
  <c r="H18" i="3"/>
  <c r="D10" i="3" l="1"/>
  <c r="E10" i="3" l="1"/>
  <c r="F10" i="3"/>
  <c r="G10" i="3"/>
  <c r="H10" i="3"/>
  <c r="D11" i="3" l="1"/>
  <c r="I11" i="3"/>
  <c r="E11" i="3"/>
  <c r="H11" i="3"/>
  <c r="G11" i="3"/>
  <c r="F11" i="3"/>
  <c r="J11" i="3" l="1"/>
  <c r="K11" i="3" l="1"/>
  <c r="L11" i="3" l="1"/>
  <c r="N11" i="3" l="1"/>
  <c r="M11" i="3"/>
  <c r="C54" i="5" l="1"/>
  <c r="C64" i="5"/>
  <c r="C73" i="5"/>
  <c r="C81" i="5" s="1"/>
  <c r="C65" i="5"/>
  <c r="C55" i="5"/>
  <c r="C48" i="5"/>
  <c r="C52" i="5"/>
  <c r="C62" i="5"/>
  <c r="C63" i="5"/>
  <c r="C53" i="5"/>
  <c r="C66" i="5"/>
  <c r="C56" i="5"/>
  <c r="C68" i="5" l="1"/>
  <c r="C58" i="5"/>
  <c r="C18" i="14" l="1"/>
  <c r="C82" i="14" l="1"/>
  <c r="C83" i="14" l="1"/>
  <c r="C11" i="14" l="1"/>
  <c r="C9" i="14" s="1"/>
  <c r="C30" i="14" s="1"/>
  <c r="C72" i="14" l="1"/>
  <c r="C73" i="14" s="1"/>
  <c r="C37" i="14"/>
  <c r="C48" i="14" l="1"/>
  <c r="C35" i="14" s="1"/>
  <c r="C61" i="14" s="1"/>
</calcChain>
</file>

<file path=xl/sharedStrings.xml><?xml version="1.0" encoding="utf-8"?>
<sst xmlns="http://schemas.openxmlformats.org/spreadsheetml/2006/main" count="764" uniqueCount="351">
  <si>
    <t xml:space="preserve">ISSUED BY: </t>
  </si>
  <si>
    <t>Level 4, Albert Facey House</t>
  </si>
  <si>
    <t>Economic Regulation Authority</t>
  </si>
  <si>
    <t>Regulatory Information Notice under Division 4 of Part 1 of Chapter 2 of the National Gas Access (Western Australia) Law</t>
  </si>
  <si>
    <t>469 Wellington Street PERTH WA 6000</t>
  </si>
  <si>
    <t>ISSUED TO:</t>
  </si>
  <si>
    <t>FOR:</t>
  </si>
  <si>
    <t>Service Provider Contact Details</t>
  </si>
  <si>
    <t>Office address</t>
  </si>
  <si>
    <t>Gas pipeline</t>
  </si>
  <si>
    <t>Suburb</t>
  </si>
  <si>
    <t>Postal address</t>
  </si>
  <si>
    <t>Address line 1</t>
  </si>
  <si>
    <t>Address line 2</t>
  </si>
  <si>
    <t>State / Postcode</t>
  </si>
  <si>
    <t>Full name and title</t>
  </si>
  <si>
    <t>Telephone</t>
  </si>
  <si>
    <t>Email address</t>
  </si>
  <si>
    <t>Building (if applicable)</t>
  </si>
  <si>
    <t>Street number and name</t>
  </si>
  <si>
    <t>CPI</t>
  </si>
  <si>
    <t>Pipeline service provider</t>
  </si>
  <si>
    <t>CONTENTS OF WORKSHEETS</t>
  </si>
  <si>
    <t>Cover</t>
  </si>
  <si>
    <t>Contents</t>
  </si>
  <si>
    <t>Demand</t>
  </si>
  <si>
    <t>Worksheet number and name</t>
  </si>
  <si>
    <t>Description of worksheet</t>
  </si>
  <si>
    <t>Access arrangement period</t>
  </si>
  <si>
    <t>CONFIDENTIALITY CLAIMS</t>
  </si>
  <si>
    <t>Worksheet</t>
  </si>
  <si>
    <t>Cell ref.</t>
  </si>
  <si>
    <t>Reason why information is deemed to be confidential</t>
  </si>
  <si>
    <t>Inflation rate (%)</t>
  </si>
  <si>
    <t>Note 1:</t>
  </si>
  <si>
    <t>Inflation factor</t>
  </si>
  <si>
    <r>
      <t xml:space="preserve">December CPI </t>
    </r>
    <r>
      <rPr>
        <b/>
        <vertAlign val="superscript"/>
        <sz val="10"/>
        <color rgb="FFFFFFFF"/>
        <rFont val="Arial"/>
        <family val="2"/>
        <scheme val="minor"/>
      </rPr>
      <t>(note 2)</t>
    </r>
  </si>
  <si>
    <t>Note 2:</t>
  </si>
  <si>
    <r>
      <rPr>
        <i/>
        <sz val="10"/>
        <color theme="1"/>
        <rFont val="Arial"/>
        <family val="2"/>
        <scheme val="minor"/>
      </rPr>
      <t>Consumer Price Index (All Groups, Weighted Average of Eight Capital Cities)</t>
    </r>
    <r>
      <rPr>
        <sz val="10"/>
        <color theme="1"/>
        <rFont val="Arial"/>
        <family val="2"/>
        <scheme val="minor"/>
      </rPr>
      <t xml:space="preserve"> as published by the Australian Bureau of Statistics.</t>
    </r>
  </si>
  <si>
    <t>actual</t>
  </si>
  <si>
    <t>forecast</t>
  </si>
  <si>
    <t>Abbreviation</t>
  </si>
  <si>
    <t>AA5</t>
  </si>
  <si>
    <t>1 January 2021 to 31 December 2021</t>
  </si>
  <si>
    <t>Consumer Price Index and inflation values used for nominal and real basis conversions</t>
  </si>
  <si>
    <t>AA4</t>
  </si>
  <si>
    <t>Regulatory year</t>
  </si>
  <si>
    <t>4b</t>
  </si>
  <si>
    <t>4a</t>
  </si>
  <si>
    <t>List of worksheets contained in the RIN Regulatory Templates (workbook)</t>
  </si>
  <si>
    <t>RIN reporting period/s</t>
  </si>
  <si>
    <t>1 January 2020 to 31 December 2020</t>
  </si>
  <si>
    <t>Colour coding used for worksheets:</t>
  </si>
  <si>
    <t>OPERATING EXPENDITURE</t>
  </si>
  <si>
    <t>DISCLOSURE NOTES</t>
  </si>
  <si>
    <t>Note</t>
  </si>
  <si>
    <t>Buildings</t>
  </si>
  <si>
    <t>DEMAND FOR PIPELINE SERVICES</t>
  </si>
  <si>
    <t>CAPITAL EXPENDITURE by asset class</t>
  </si>
  <si>
    <t>Profit from sale of fixed assets</t>
  </si>
  <si>
    <t>Total revenue</t>
  </si>
  <si>
    <t>VARIANCE BETWEEN APPROVED FORECASTS AND ACTUALS [percentage %]</t>
  </si>
  <si>
    <r>
      <t xml:space="preserve">CAPITAL EXPENDITURE BY ASSET CLASS - ERA APPROVED FORECASTS </t>
    </r>
    <r>
      <rPr>
        <b/>
        <vertAlign val="superscript"/>
        <sz val="10"/>
        <color rgb="FFFFFFFF"/>
        <rFont val="Arial"/>
        <family val="2"/>
        <scheme val="minor"/>
      </rPr>
      <t xml:space="preserve">(note 1) </t>
    </r>
    <r>
      <rPr>
        <b/>
        <sz val="10"/>
        <color rgb="FFFFFFFF"/>
        <rFont val="Arial"/>
        <family val="2"/>
        <scheme val="minor"/>
      </rPr>
      <t>[$m real 31 Dec 2019]</t>
    </r>
  </si>
  <si>
    <t>Total</t>
  </si>
  <si>
    <r>
      <t xml:space="preserve">OPERATING EXPENDITURE BY CATEGORY - ERA APPROVED FORECASTS </t>
    </r>
    <r>
      <rPr>
        <b/>
        <vertAlign val="superscript"/>
        <sz val="10"/>
        <color rgb="FFFFFFFF"/>
        <rFont val="Arial"/>
        <family val="2"/>
        <scheme val="minor"/>
      </rPr>
      <t>(note 1)</t>
    </r>
    <r>
      <rPr>
        <b/>
        <sz val="10"/>
        <color rgb="FFFFFFFF"/>
        <rFont val="Arial"/>
        <family val="2"/>
        <scheme val="minor"/>
      </rPr>
      <t xml:space="preserve"> [$m real 31 Dec 2019] </t>
    </r>
  </si>
  <si>
    <t>Total OPEX</t>
  </si>
  <si>
    <r>
      <t xml:space="preserve">ERA FINAL DECISION FOR AA5 </t>
    </r>
    <r>
      <rPr>
        <b/>
        <vertAlign val="superscript"/>
        <sz val="10"/>
        <color rgb="FFFFFFFF"/>
        <rFont val="Arial"/>
        <family val="2"/>
        <scheme val="minor"/>
      </rPr>
      <t>(note 1)</t>
    </r>
  </si>
  <si>
    <t>REVENUE [$m nominal]</t>
  </si>
  <si>
    <t>EXPENSES [$m nominal]</t>
  </si>
  <si>
    <t>Opex</t>
  </si>
  <si>
    <t>Capex</t>
  </si>
  <si>
    <t>6b</t>
  </si>
  <si>
    <t>6a</t>
  </si>
  <si>
    <t>Confidentiality Claims</t>
  </si>
  <si>
    <t>Disclosure Notes</t>
  </si>
  <si>
    <t>CONSUMER PRICE INDEX AND INFLATION</t>
  </si>
  <si>
    <t>Operating expenditure by category</t>
  </si>
  <si>
    <t>Coversheet detailing the service provider, pipeline, access arrangement period and reporting period/s</t>
  </si>
  <si>
    <t>Capital expenditure by asset class</t>
  </si>
  <si>
    <t>Revenue and expenses by category</t>
  </si>
  <si>
    <t>Claims for data marked as confidential</t>
  </si>
  <si>
    <t>ATCO Gas Australia Pty Ltd (ATCO)</t>
  </si>
  <si>
    <t>1 January 2020 to 31 December 2024</t>
  </si>
  <si>
    <t>AA5: 2021</t>
  </si>
  <si>
    <t>AA5: 2020</t>
  </si>
  <si>
    <r>
      <t xml:space="preserve">ERA, </t>
    </r>
    <r>
      <rPr>
        <i/>
        <sz val="10"/>
        <color theme="1"/>
        <rFont val="Arial"/>
        <family val="2"/>
        <scheme val="minor"/>
      </rPr>
      <t>Final decision on proposed revisions to the MWSWGDS access arrangement for 2020 to 2024</t>
    </r>
    <r>
      <rPr>
        <sz val="10"/>
        <color theme="1"/>
        <rFont val="Arial"/>
        <family val="2"/>
        <scheme val="minor"/>
      </rPr>
      <t>, 15 November 2019.</t>
    </r>
  </si>
  <si>
    <t>Mid-West and South-West Gas Distribution Systems (MWSWGDS)</t>
  </si>
  <si>
    <t>Jul to Dec</t>
  </si>
  <si>
    <r>
      <t xml:space="preserve">Note 1: ERA, </t>
    </r>
    <r>
      <rPr>
        <i/>
        <sz val="10"/>
        <color theme="1"/>
        <rFont val="Arial"/>
        <family val="2"/>
        <scheme val="minor"/>
      </rPr>
      <t>Final decision on proposed revisions to the MWSWGDS access arrangement for 2020 to 2024</t>
    </r>
    <r>
      <rPr>
        <sz val="10"/>
        <color theme="1"/>
        <rFont val="Arial"/>
        <family val="2"/>
        <scheme val="minor"/>
      </rPr>
      <t>, 15 November 2019.</t>
    </r>
  </si>
  <si>
    <t>A1 tariff class</t>
  </si>
  <si>
    <t>Usage (TJ)</t>
  </si>
  <si>
    <t>B1 tariff class</t>
  </si>
  <si>
    <t>B2 tariff class</t>
  </si>
  <si>
    <t>B3 tariff class</t>
  </si>
  <si>
    <t>Applying a meter lock</t>
  </si>
  <si>
    <t>Removing a meter lock</t>
  </si>
  <si>
    <t>Deregistering a delivery point</t>
  </si>
  <si>
    <t>Reconnecting a delivery point</t>
  </si>
  <si>
    <t>Special meter reading</t>
  </si>
  <si>
    <t>Disconnecting a delivery point</t>
  </si>
  <si>
    <t>Unaccounted for gas (%)</t>
  </si>
  <si>
    <t>Operating expenditure</t>
  </si>
  <si>
    <t>per km of main ($ real 2019)</t>
  </si>
  <si>
    <t>per customer connection ($ real 2019)</t>
  </si>
  <si>
    <t>Total CAPEX</t>
  </si>
  <si>
    <t>High pressure mains - steel</t>
  </si>
  <si>
    <t>High pressure mains - polyethylene</t>
  </si>
  <si>
    <t>Medium and low pressure mains</t>
  </si>
  <si>
    <t xml:space="preserve">Regulators </t>
  </si>
  <si>
    <t>Secondary gate stations</t>
  </si>
  <si>
    <t>Meter and services pipes</t>
  </si>
  <si>
    <t>Equipment and vehicles</t>
  </si>
  <si>
    <t>Vehicles</t>
  </si>
  <si>
    <t>Information technology</t>
  </si>
  <si>
    <t>Land</t>
  </si>
  <si>
    <t>Equity raising costs</t>
  </si>
  <si>
    <t>Telemetry</t>
  </si>
  <si>
    <t>CAPITAL EXPENDITURE by project driver</t>
  </si>
  <si>
    <r>
      <t xml:space="preserve">CAPITAL EXPENDITURE BY PROJECT DRIVER - ERA APPROVED FORECASTS </t>
    </r>
    <r>
      <rPr>
        <b/>
        <vertAlign val="superscript"/>
        <sz val="10"/>
        <color rgb="FFFFFFFF"/>
        <rFont val="Arial"/>
        <family val="2"/>
        <scheme val="minor"/>
      </rPr>
      <t>(note 1)</t>
    </r>
    <r>
      <rPr>
        <b/>
        <sz val="10"/>
        <color rgb="FFFFFFFF"/>
        <rFont val="Arial"/>
        <family val="2"/>
        <scheme val="minor"/>
      </rPr>
      <t xml:space="preserve"> [$m real 31 Dec 2019]</t>
    </r>
  </si>
  <si>
    <t>Network sustaining</t>
  </si>
  <si>
    <t>Network growth</t>
  </si>
  <si>
    <t>Structures and equipment</t>
  </si>
  <si>
    <r>
      <t xml:space="preserve">Note 1: ERA, </t>
    </r>
    <r>
      <rPr>
        <i/>
        <sz val="10"/>
        <color theme="1"/>
        <rFont val="Arial"/>
        <family val="2"/>
        <scheme val="minor"/>
      </rPr>
      <t>Final decision on proposed revisions to the MWSWGDS access arrangement for 2020 to 2024, 15 November 2019.</t>
    </r>
  </si>
  <si>
    <t>KPIs</t>
  </si>
  <si>
    <t>High pressure mains</t>
  </si>
  <si>
    <t>Cast Iron</t>
  </si>
  <si>
    <t>PVC</t>
  </si>
  <si>
    <t>Polyamide</t>
  </si>
  <si>
    <t>High density polyethylene (80)</t>
  </si>
  <si>
    <t>High density polyethylene (100)</t>
  </si>
  <si>
    <t>High density polyethylene (250)</t>
  </si>
  <si>
    <t>High density polyethylene (575)</t>
  </si>
  <si>
    <t>Medium density polyethylene</t>
  </si>
  <si>
    <t>Other polyethylene</t>
  </si>
  <si>
    <t>Unprotected steel</t>
  </si>
  <si>
    <t>Protected steel</t>
  </si>
  <si>
    <t>Other</t>
  </si>
  <si>
    <t>1 January 2019 to 31 December 2019</t>
  </si>
  <si>
    <r>
      <t>ERA Contact:</t>
    </r>
    <r>
      <rPr>
        <sz val="11"/>
        <color theme="1"/>
        <rFont val="Arial"/>
        <family val="2"/>
        <scheme val="minor"/>
      </rPr>
      <t xml:space="preserve"> </t>
    </r>
  </si>
  <si>
    <t>Tyson Self, Assistant Director Gas</t>
  </si>
  <si>
    <t xml:space="preserve">Network </t>
  </si>
  <si>
    <t xml:space="preserve">Corporate </t>
  </si>
  <si>
    <t xml:space="preserve">IT </t>
  </si>
  <si>
    <t xml:space="preserve">Ancillary Services </t>
  </si>
  <si>
    <t>[use and/or insert rows below for new/amended opex cost category]</t>
  </si>
  <si>
    <t>[xxx]</t>
  </si>
  <si>
    <t>Unaccounted for gas (UAFG)</t>
  </si>
  <si>
    <r>
      <t xml:space="preserve">Note 1: ERA, </t>
    </r>
    <r>
      <rPr>
        <i/>
        <sz val="10"/>
        <color theme="1"/>
        <rFont val="Arial"/>
        <family val="2"/>
        <scheme val="minor"/>
      </rPr>
      <t>Final decision on proposed revisions to the MWSWGDS access arrangement for 2020 to 2024, 15 November 2019</t>
    </r>
    <r>
      <rPr>
        <sz val="10"/>
        <color theme="1"/>
        <rFont val="Arial"/>
        <family val="2"/>
        <scheme val="minor"/>
      </rPr>
      <t>.</t>
    </r>
  </si>
  <si>
    <t>New/amended asset class</t>
  </si>
  <si>
    <t>[use and/or insert rows below for new/amended asset class category]</t>
  </si>
  <si>
    <t>Asset replacement</t>
  </si>
  <si>
    <t>Asset performance and safety</t>
  </si>
  <si>
    <t>Customer initiated</t>
  </si>
  <si>
    <t>Demand related</t>
  </si>
  <si>
    <t>Corporate</t>
  </si>
  <si>
    <t>Network</t>
  </si>
  <si>
    <t>Ancillary services</t>
  </si>
  <si>
    <t>Total expenses</t>
  </si>
  <si>
    <t>Service A1</t>
  </si>
  <si>
    <t>Service A2</t>
  </si>
  <si>
    <t>Service B1</t>
  </si>
  <si>
    <t>Service B2</t>
  </si>
  <si>
    <t>Service B3</t>
  </si>
  <si>
    <t>[category here]</t>
  </si>
  <si>
    <t>Operating and maintenance</t>
  </si>
  <si>
    <t>Customers (average for year)</t>
  </si>
  <si>
    <t>1a</t>
  </si>
  <si>
    <t>Status</t>
  </si>
  <si>
    <t>current</t>
  </si>
  <si>
    <t>1b</t>
  </si>
  <si>
    <t>1 January 2022 to 31 December 2022</t>
  </si>
  <si>
    <t>AA5: 2022</t>
  </si>
  <si>
    <t>TBS</t>
  </si>
  <si>
    <t>1 January 2023 to 31 December 2023</t>
  </si>
  <si>
    <t>AA5: 2023</t>
  </si>
  <si>
    <t>1 January 2024 to 31 December 2024</t>
  </si>
  <si>
    <t>AA5: 2024</t>
  </si>
  <si>
    <t>Ref.</t>
  </si>
  <si>
    <t>A2 tariff class</t>
  </si>
  <si>
    <t>Maximum</t>
  </si>
  <si>
    <t>Average</t>
  </si>
  <si>
    <t>Minimum</t>
  </si>
  <si>
    <t>DEMAND FOR HAULAGE SERVICES (minimum, maximum and average demand)</t>
  </si>
  <si>
    <t xml:space="preserve">HAULAGE SERVICE DEMAND - ACTUALS [TJ/day] </t>
  </si>
  <si>
    <t xml:space="preserve">Total ancillary services OPEX </t>
  </si>
  <si>
    <t>Customer contribution revenue</t>
  </si>
  <si>
    <t>Government contribution revenue</t>
  </si>
  <si>
    <t>Pipeline services revenue</t>
  </si>
  <si>
    <t>Take or pay payments &amp; peak overrun charges</t>
  </si>
  <si>
    <t xml:space="preserve">Customer Service </t>
  </si>
  <si>
    <t>Asset health index</t>
  </si>
  <si>
    <t>Total public reported gas leaks per km or main</t>
  </si>
  <si>
    <t>System average interruption frequency index (SAIFI)</t>
  </si>
  <si>
    <r>
      <t xml:space="preserve">OTHER KPIs - APPROVED ERA TARGET </t>
    </r>
    <r>
      <rPr>
        <b/>
        <vertAlign val="superscript"/>
        <sz val="10"/>
        <color theme="0"/>
        <rFont val="Arial"/>
        <family val="2"/>
        <scheme val="minor"/>
      </rPr>
      <t>(note 1)</t>
    </r>
  </si>
  <si>
    <t>&gt;98.7%</t>
  </si>
  <si>
    <t>&gt;99.9%</t>
  </si>
  <si>
    <t>&lt;0.65</t>
  </si>
  <si>
    <t>&lt;0.0041</t>
  </si>
  <si>
    <t>Domestic customer connections within 5 business days (%)</t>
  </si>
  <si>
    <t>Attendance to broken mains/services within 1 hour (%)</t>
  </si>
  <si>
    <t>Attendance to loss of supply within 3 hours (%)</t>
  </si>
  <si>
    <t>Network integrity</t>
  </si>
  <si>
    <t>NETWORK CHARACTERISTICS (pipeline length)</t>
  </si>
  <si>
    <t>Demand by pipeline service: haulage (reference) services, ancillary reference services</t>
  </si>
  <si>
    <t>Minimum, maximum and average demand for haulage services</t>
  </si>
  <si>
    <t>4c</t>
  </si>
  <si>
    <t>Capital expenditure by project driver</t>
  </si>
  <si>
    <t>Key performance indicator targets (as stated in Access Arrangement Information)</t>
  </si>
  <si>
    <t>Network characteristics - pipeline length by pressure and asset types</t>
  </si>
  <si>
    <t xml:space="preserve">DEMAND FOR HAULAGE SERVICES by customer class charging parameter </t>
  </si>
  <si>
    <t>Demand charge</t>
  </si>
  <si>
    <t>A1 TARIFF</t>
  </si>
  <si>
    <t>A2 TARIFF</t>
  </si>
  <si>
    <t>Standing charge (customer numbers)</t>
  </si>
  <si>
    <t>Volume &gt; 10 TJ per year (GJ)</t>
  </si>
  <si>
    <t>Volume &gt; 5 TJ per year (GJ)</t>
  </si>
  <si>
    <t>B1 TARIFF</t>
  </si>
  <si>
    <t>B2 TARIFF</t>
  </si>
  <si>
    <t>First 274 MJ per day (GJ)</t>
  </si>
  <si>
    <t>Volume &gt; 274 MJ per day (GJ)</t>
  </si>
  <si>
    <t>B3 TARIFF</t>
  </si>
  <si>
    <t>First 5 MJ per day (GJ)</t>
  </si>
  <si>
    <t>Volume &gt; 5 and &lt; 27 MJ per day (GJ)</t>
  </si>
  <si>
    <t>Volume &gt; 27 MJ per day (GJ)</t>
  </si>
  <si>
    <t>Demand for haulage services by customer class charging parameter</t>
  </si>
  <si>
    <r>
      <t xml:space="preserve">KPIs - APPROVED ERA TARGET </t>
    </r>
    <r>
      <rPr>
        <b/>
        <vertAlign val="superscript"/>
        <sz val="10"/>
        <color theme="0"/>
        <rFont val="Arial"/>
        <family val="2"/>
        <scheme val="minor"/>
      </rPr>
      <t>(note 1)</t>
    </r>
  </si>
  <si>
    <t>KPIs - ACTUALS</t>
  </si>
  <si>
    <t>OTHER KPIs - ACTUALS</t>
  </si>
  <si>
    <t>1c</t>
  </si>
  <si>
    <t>Primary Contact</t>
  </si>
  <si>
    <t>Secondary Contact</t>
  </si>
  <si>
    <t>AA4: 2019</t>
  </si>
  <si>
    <t>NETWORK LENGTH BY PRESSURE AND ASSET TYPE [kms as at 31 December]</t>
  </si>
  <si>
    <t>KEY PERFORMANCE INDICATORS</t>
  </si>
  <si>
    <t>Email:</t>
  </si>
  <si>
    <t xml:space="preserve">tyson.self@erawa.com.au </t>
  </si>
  <si>
    <t>Ph:</t>
  </si>
  <si>
    <t>teal cell</t>
  </si>
  <si>
    <t>heading row/column (do not alter, unless in error)</t>
  </si>
  <si>
    <t>grey cell</t>
  </si>
  <si>
    <t>pre-populated or ERA input (do not alter, unless in error)</t>
  </si>
  <si>
    <t>blue cell</t>
  </si>
  <si>
    <t>formula driven input (do not alter, unless in error)</t>
  </si>
  <si>
    <t>yellow cell</t>
  </si>
  <si>
    <t>white cell</t>
  </si>
  <si>
    <t>information or instructions</t>
  </si>
  <si>
    <t>blue number</t>
  </si>
  <si>
    <t>hardcoded number input (shown to 2 decimal places)</t>
  </si>
  <si>
    <t>green number</t>
  </si>
  <si>
    <t>red number/text</t>
  </si>
  <si>
    <t>confidential number/text input (shown to 2 decimal places)</t>
  </si>
  <si>
    <t>Contacts</t>
  </si>
  <si>
    <t>UPDATED DATA FOR RIN REPORTING PERIOD - using actual December CPI</t>
  </si>
  <si>
    <t>Go to Contents</t>
  </si>
  <si>
    <t>check row - total customers</t>
  </si>
  <si>
    <t>check row - total usage</t>
  </si>
  <si>
    <r>
      <t xml:space="preserve">ANCILLARY REFERENCE SERVICES DEMAND - APPROVED ERA FORECASTS </t>
    </r>
    <r>
      <rPr>
        <b/>
        <vertAlign val="superscript"/>
        <sz val="10"/>
        <color rgb="FFFFFFFF"/>
        <rFont val="Arial"/>
        <family val="2"/>
        <scheme val="minor"/>
      </rPr>
      <t xml:space="preserve">(note 1) </t>
    </r>
    <r>
      <rPr>
        <b/>
        <sz val="10"/>
        <color rgb="FFFFFFFF"/>
        <rFont val="Arial"/>
        <family val="2"/>
        <scheme val="minor"/>
      </rPr>
      <t>[volumes]</t>
    </r>
  </si>
  <si>
    <t>ANCILLARY REFERENCE SERVICES DEMAND - ACTUALS [volumes]</t>
  </si>
  <si>
    <t>check row - total customer numbers</t>
  </si>
  <si>
    <t>Total customer numbers</t>
  </si>
  <si>
    <t>First 10 TJ per year (GJ)</t>
  </si>
  <si>
    <t>First 5 TJ per year (GJ)</t>
  </si>
  <si>
    <t>Total volume/usage (GJ)</t>
  </si>
  <si>
    <t xml:space="preserve">check row - total volume/usage </t>
  </si>
  <si>
    <t>check row - total opex</t>
  </si>
  <si>
    <t>check row - total ancillary services opex</t>
  </si>
  <si>
    <t>check row - total capex</t>
  </si>
  <si>
    <t>Total forecast OPEX</t>
  </si>
  <si>
    <t>Total actual OPEX</t>
  </si>
  <si>
    <t>Total approved CAPEX</t>
  </si>
  <si>
    <t>Total actual CAPEX</t>
  </si>
  <si>
    <t>Total forecast CAPEX</t>
  </si>
  <si>
    <t>Haulage reference services - at prudent discounted tariffs</t>
  </si>
  <si>
    <t>Haulage reference services - at reference tariffs</t>
  </si>
  <si>
    <t>Ancillary reference services</t>
  </si>
  <si>
    <t>Non-reference services</t>
  </si>
  <si>
    <t>REFERENCE SERVICES REVENUE BY SERVICE [$m nominal]</t>
  </si>
  <si>
    <t>Haulage reference services</t>
  </si>
  <si>
    <t>per km of main (actual $ nominal)</t>
  </si>
  <si>
    <t>per customer connection (actual $ nominal)</t>
  </si>
  <si>
    <t>Total network length</t>
  </si>
  <si>
    <t>FINANCIAL (revenue and expenses)</t>
  </si>
  <si>
    <t>Financials</t>
  </si>
  <si>
    <t>[use and insert rows below for other direct expense categories not already identified]</t>
  </si>
  <si>
    <t>[use and insert rows below for other direct revenue categories not already identified]</t>
  </si>
  <si>
    <t>Pipeline other revenue</t>
  </si>
  <si>
    <t>Pipeline revenue</t>
  </si>
  <si>
    <t>Non-pipeline revenue</t>
  </si>
  <si>
    <t>Pipeline expenses</t>
  </si>
  <si>
    <t>Reference pipeline expenses</t>
  </si>
  <si>
    <t>Non-reference pipeline expenses</t>
  </si>
  <si>
    <t>Non-pipeline expenses</t>
  </si>
  <si>
    <t>check row - total haulage reference services</t>
  </si>
  <si>
    <t>check row - total ancillary reference services</t>
  </si>
  <si>
    <t>First 10 km (GJ km year)</t>
  </si>
  <si>
    <t>Distance &gt; 10 km (GJ km year)</t>
  </si>
  <si>
    <t>First 10 km (GJ km)</t>
  </si>
  <si>
    <t>Distance &gt; 10 km (GJ km)</t>
  </si>
  <si>
    <t>check row - volume/usage conversion to TJ</t>
  </si>
  <si>
    <t>Customer numbers</t>
  </si>
  <si>
    <t>Volume (GJ)</t>
  </si>
  <si>
    <r>
      <t xml:space="preserve">HAULAGE SERVICE CUSTOMERS AT REFERENCE TARIFFS </t>
    </r>
    <r>
      <rPr>
        <b/>
        <vertAlign val="superscript"/>
        <sz val="10"/>
        <color rgb="FFFFFFFF"/>
        <rFont val="Arial"/>
        <family val="2"/>
        <scheme val="minor"/>
      </rPr>
      <t>(note 1)</t>
    </r>
  </si>
  <si>
    <t>Usage charge</t>
  </si>
  <si>
    <r>
      <t xml:space="preserve">HAULAGE SERVICE CUSTOMERS AT PRUDENT DISCOUNTED TARIFFS </t>
    </r>
    <r>
      <rPr>
        <b/>
        <vertAlign val="superscript"/>
        <sz val="10"/>
        <color rgb="FFFFFFFF"/>
        <rFont val="Arial"/>
        <family val="2"/>
        <scheme val="minor"/>
      </rPr>
      <t>(note 2)</t>
    </r>
  </si>
  <si>
    <t>OPERATING EXPENDITURE BY CATEGORY - ERA APPROVED FORECAST [conversion to $m nominal using actual inflation]</t>
  </si>
  <si>
    <t>OPERATING EXPENDITURE BY CATEGORY - ACTUALS [$m nominal]</t>
  </si>
  <si>
    <t>ANCILLARY REFERENCE SERVICES OPERATING EXPENDITURE BY SERVICE - ACTUALS [$m nominal]</t>
  </si>
  <si>
    <t xml:space="preserve">CAPITAL EXPENDITURE BY ASSET CLASS - ERA APPROVED FORECAST [conversion to $m nominal using actual inflation] </t>
  </si>
  <si>
    <t>CAPITAL EXPENDITURE BY ASSET CLASS - ACTUALS [$m nominal]</t>
  </si>
  <si>
    <t xml:space="preserve">CAPITAL EXPENDITURE BY PROJECT DRIVER - ERA APPROVED FORECAST [conversion to $m nominal using actual inflation] </t>
  </si>
  <si>
    <t>CAPITAL EXPENDITURE BY PROJECT DRIVER - ACTUALS [$m nominal]</t>
  </si>
  <si>
    <t xml:space="preserve">KPIs - APPROVED ERA TARGET [conversion to $ nominal using actual inflation] </t>
  </si>
  <si>
    <r>
      <t xml:space="preserve">HAULAGE REFERENCE SERVICES DEMAND - APPROVED ERA FORECASTS </t>
    </r>
    <r>
      <rPr>
        <b/>
        <vertAlign val="superscript"/>
        <sz val="10"/>
        <color theme="0"/>
        <rFont val="Arial"/>
        <family val="2"/>
        <scheme val="minor"/>
      </rPr>
      <t>(note 1)</t>
    </r>
    <r>
      <rPr>
        <b/>
        <sz val="10"/>
        <color theme="0"/>
        <rFont val="Arial"/>
        <family val="2"/>
        <scheme val="minor"/>
      </rPr>
      <t xml:space="preserve"> (inclusive of prudent discounts and volumes)</t>
    </r>
  </si>
  <si>
    <t>HAULAGE REFERENCE SERVICES DEMAND - ACTUALS</t>
  </si>
  <si>
    <t>VARIANCE BETWEEN APPROVED FORECASTS AND ACTUALS  [units of activity]</t>
  </si>
  <si>
    <t>grey number</t>
  </si>
  <si>
    <t>variance that does not meet relevant threshold for explanation</t>
  </si>
  <si>
    <t>VARIANCE BETWEEN APPROVED FORECASTS AND ACTUALS [$m]</t>
  </si>
  <si>
    <t>linked number input from another cell / worksheet in the RIN</t>
  </si>
  <si>
    <t xml:space="preserve">Note 1: The A1 Tariff 'Usage charge' demand data in the ERA's final decision revenue model was reported in TJ/km.  For RIN reporting, this demand data has been multiplied by 1000 to report in GJ/km. </t>
  </si>
  <si>
    <t xml:space="preserve">Note 1: The prudent discounted tariffs 'Volume' demand data in the ERA's final decision revenue model was reported in TJ.  For RIN reporting, this demand data has been multiplied by 1000 to report in GJ. </t>
  </si>
  <si>
    <t xml:space="preserve">Total forecast OPEX inclusive of cost pass through costs </t>
  </si>
  <si>
    <t>VARIANCE BETWEEN APPROVED FORECASTS AND ACTUALS [$m nominal]</t>
  </si>
  <si>
    <r>
      <rPr>
        <b/>
        <sz val="11"/>
        <color theme="1"/>
        <rFont val="Arial"/>
        <family val="2"/>
        <scheme val="minor"/>
      </rPr>
      <t>"current"</t>
    </r>
    <r>
      <rPr>
        <sz val="11"/>
        <color theme="1"/>
        <rFont val="Arial"/>
        <family val="2"/>
        <scheme val="minor"/>
      </rPr>
      <t xml:space="preserve"> meaning that data is being provided in this RIN</t>
    </r>
  </si>
  <si>
    <r>
      <rPr>
        <b/>
        <sz val="11"/>
        <rFont val="Arial"/>
        <family val="2"/>
        <scheme val="minor"/>
      </rPr>
      <t>"historical [DD Mon YY]"</t>
    </r>
    <r>
      <rPr>
        <b/>
        <sz val="11"/>
        <color theme="1"/>
        <rFont val="Arial"/>
        <family val="2"/>
        <scheme val="minor"/>
      </rPr>
      <t xml:space="preserve"> </t>
    </r>
    <r>
      <rPr>
        <sz val="11"/>
        <color theme="1"/>
        <rFont val="Arial"/>
        <family val="2"/>
        <scheme val="minor"/>
      </rPr>
      <t>meaning data was provided on date specified</t>
    </r>
  </si>
  <si>
    <r>
      <rPr>
        <b/>
        <sz val="11"/>
        <color theme="1"/>
        <rFont val="Arial"/>
        <family val="2"/>
        <scheme val="minor"/>
      </rPr>
      <t>"TBS"</t>
    </r>
    <r>
      <rPr>
        <sz val="11"/>
        <color theme="1"/>
        <rFont val="Arial"/>
        <family val="2"/>
        <scheme val="minor"/>
      </rPr>
      <t xml:space="preserve"> meaning data to be supplied</t>
    </r>
  </si>
  <si>
    <t>Update the "Status" as required, using the following codes:</t>
  </si>
  <si>
    <t>service provider input - ATCO to populate</t>
  </si>
  <si>
    <t xml:space="preserve">Note 2: The approved tariff variation mechanism allows variation of the reference tariffs for 'cost pass through events', which include conforming operating expenditure as a direct result of any law that imposes a fee or tax on greenhouse gas emissions or concentrations. No forecast amounts for cost pass through events were approved by the ERA's final decision (i.e. there are no ERA approved forecast cost pass through costs; there are only actual approved cost pass through costs, which are confirmed by the operation of the tariff variation mechanism). </t>
  </si>
  <si>
    <r>
      <t xml:space="preserve">Cost pass through conforming opex </t>
    </r>
    <r>
      <rPr>
        <b/>
        <vertAlign val="superscript"/>
        <sz val="10"/>
        <color rgb="FFFFFFFF"/>
        <rFont val="Arial"/>
        <family val="2"/>
        <scheme val="minor"/>
      </rPr>
      <t>(note 2)</t>
    </r>
  </si>
  <si>
    <t>Appendix A - Regulatory Templates ("RIN April 2022 - ATCO - Regulatory Templates")</t>
  </si>
  <si>
    <t>Additional information for data provided</t>
  </si>
  <si>
    <t>check - is wrong 2019</t>
  </si>
  <si>
    <t>Inclusive of prudent discounted customers and volumes</t>
  </si>
  <si>
    <t>81 Prinsep Road</t>
  </si>
  <si>
    <t>Jandakot</t>
  </si>
  <si>
    <t>WA 6164</t>
  </si>
  <si>
    <t>Locked Bag 2</t>
  </si>
  <si>
    <t>Bibra Lake DC</t>
  </si>
  <si>
    <t>WA 6965</t>
  </si>
  <si>
    <t>Hugh Smith</t>
  </si>
  <si>
    <t>Marius Strydom</t>
  </si>
  <si>
    <t>Marius.Strydom@atco.com</t>
  </si>
  <si>
    <t>Hugh.Smith@atco.com</t>
  </si>
  <si>
    <t>5-OPEX</t>
  </si>
  <si>
    <t>7-Financials</t>
  </si>
  <si>
    <t>B42</t>
  </si>
  <si>
    <t>B44</t>
  </si>
  <si>
    <t>Strategic Information - further detail is set out in Attachment 11 (Confidential)</t>
  </si>
  <si>
    <t xml:space="preserve"> (Confidential)</t>
  </si>
  <si>
    <t>(Confidential)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</si>
</sst>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8">
    <numFmt numFmtId="44" formatCode="_-&quot;$&quot;* #,##0.00_-;\-&quot;$&quot;* #,##0.00_-;_-&quot;$&quot;* &quot;-&quot;??_-;_-@_-"/>
    <numFmt numFmtId="43" formatCode="_-* #,##0.00_-;\-* #,##0.00_-;_-* &quot;-&quot;??_-;_-@_-"/>
    <numFmt numFmtId="164" formatCode="_-[$$-C09]* #,##0.00_-;\-[$$-C09]* #,##0.00_-;_-[$$-C09]* &quot;-&quot;??_-;_-@_-"/>
    <numFmt numFmtId="165" formatCode="_-[$$-C09]* #,##0_-;\-[$$-C09]* #,##0_-;_-[$$-C09]* &quot;-&quot;_-;_-@_-"/>
    <numFmt numFmtId="166" formatCode="0.0"/>
    <numFmt numFmtId="167" formatCode="0.000"/>
    <numFmt numFmtId="168" formatCode="_-#,##0_-;[Red]\-#,##0_-;_-&quot;-&quot;_-;_-@_-"/>
    <numFmt numFmtId="169" formatCode="_-#,##0.000_-;[Red]\-#,##0.000_-;_-&quot;-&quot;_-;_-@_-"/>
    <numFmt numFmtId="170" formatCode="&quot;Warning&quot;;&quot;Warning&quot;;&quot;OK&quot;"/>
    <numFmt numFmtId="171" formatCode="_(#,##0.00%_);\(#,##0.00%\);_(&quot;-&quot;_);_)@_)"/>
    <numFmt numFmtId="172" formatCode="_(#,##0_);\(#,##0\);_(&quot;-&quot;_);_)@_)"/>
    <numFmt numFmtId="173" formatCode="#,##0.000;[Red]\(#,##0.000\);\-"/>
    <numFmt numFmtId="174" formatCode="_(#,##0.0%_);\(#,##0.0%\);_(&quot;-&quot;_);_)@_)"/>
    <numFmt numFmtId="175" formatCode="_-#,##0.00_-;[Red]\-#,##0.00_-;_-&quot;-&quot;_-;_-@_-"/>
    <numFmt numFmtId="176" formatCode="_(* #,##0.00_);_(* \(#,##0.00\);_(* &quot;-&quot;??_);_(@_)"/>
    <numFmt numFmtId="177" formatCode="_(#,##0.00_);\(#,##0.00\);_(&quot;-&quot;_);_)@_)"/>
    <numFmt numFmtId="178" formatCode="0.0%"/>
    <numFmt numFmtId="179" formatCode="#,##0.0000"/>
  </numFmts>
  <fonts count="64">
    <font>
      <sz val="11"/>
      <color theme="1"/>
      <name val="Arial"/>
      <family val="2"/>
      <scheme val="minor"/>
    </font>
    <font>
      <sz val="11"/>
      <color theme="1"/>
      <name val="Arial"/>
      <family val="2"/>
      <scheme val="minor"/>
    </font>
    <font>
      <b/>
      <sz val="18"/>
      <color theme="4"/>
      <name val="Arial"/>
      <family val="2"/>
      <scheme val="minor"/>
    </font>
    <font>
      <b/>
      <sz val="16"/>
      <color theme="4"/>
      <name val="Arial"/>
      <family val="2"/>
      <scheme val="minor"/>
    </font>
    <font>
      <i/>
      <sz val="14"/>
      <color theme="4"/>
      <name val="Arial"/>
      <family val="2"/>
      <scheme val="minor"/>
    </font>
    <font>
      <i/>
      <sz val="13"/>
      <color theme="4"/>
      <name val="Arial"/>
      <family val="2"/>
      <scheme val="minor"/>
    </font>
    <font>
      <b/>
      <sz val="22"/>
      <color theme="4"/>
      <name val="Arial"/>
      <family val="2"/>
      <scheme val="minor"/>
    </font>
    <font>
      <b/>
      <sz val="10"/>
      <color theme="1"/>
      <name val="Arial"/>
      <family val="2"/>
      <scheme val="minor"/>
    </font>
    <font>
      <sz val="14"/>
      <color theme="1"/>
      <name val="Arial"/>
      <family val="2"/>
      <scheme val="minor"/>
    </font>
    <font>
      <sz val="10"/>
      <color theme="1"/>
      <name val="Arial"/>
      <family val="2"/>
      <scheme val="minor"/>
    </font>
    <font>
      <b/>
      <sz val="10"/>
      <color rgb="FFFFFFFF"/>
      <name val="Arial"/>
      <family val="2"/>
      <scheme val="minor"/>
    </font>
    <font>
      <b/>
      <sz val="11"/>
      <color theme="1"/>
      <name val="Arial"/>
      <family val="2"/>
      <scheme val="minor"/>
    </font>
    <font>
      <b/>
      <sz val="11"/>
      <color rgb="FFFFFFFF"/>
      <name val="Arial"/>
      <family val="2"/>
      <scheme val="minor"/>
    </font>
    <font>
      <sz val="11"/>
      <color rgb="FFFF0000"/>
      <name val="Arial"/>
      <family val="2"/>
      <scheme val="minor"/>
    </font>
    <font>
      <sz val="10"/>
      <color rgb="FFFFFFFF"/>
      <name val="Arial"/>
      <family val="2"/>
      <scheme val="minor"/>
    </font>
    <font>
      <b/>
      <vertAlign val="superscript"/>
      <sz val="10"/>
      <color rgb="FFFFFFFF"/>
      <name val="Arial"/>
      <family val="2"/>
      <scheme val="minor"/>
    </font>
    <font>
      <i/>
      <sz val="10"/>
      <color theme="1"/>
      <name val="Arial"/>
      <family val="2"/>
      <scheme val="minor"/>
    </font>
    <font>
      <b/>
      <sz val="8"/>
      <color rgb="FFFFFFFF"/>
      <name val="Arial"/>
      <family val="2"/>
      <scheme val="minor"/>
    </font>
    <font>
      <sz val="10"/>
      <name val="Arial"/>
      <family val="2"/>
      <scheme val="minor"/>
    </font>
    <font>
      <b/>
      <sz val="10"/>
      <color theme="0"/>
      <name val="Arial"/>
      <family val="2"/>
      <scheme val="minor"/>
    </font>
    <font>
      <b/>
      <sz val="14"/>
      <color rgb="FFFFFFFF"/>
      <name val="Arial"/>
      <family val="2"/>
      <scheme val="minor"/>
    </font>
    <font>
      <sz val="8"/>
      <name val="Arial"/>
      <family val="2"/>
      <scheme val="minor"/>
    </font>
    <font>
      <b/>
      <vertAlign val="superscript"/>
      <sz val="10"/>
      <color theme="0"/>
      <name val="Arial"/>
      <family val="2"/>
      <scheme val="minor"/>
    </font>
    <font>
      <sz val="8"/>
      <color theme="1"/>
      <name val="Arial"/>
      <family val="2"/>
      <scheme val="minor"/>
    </font>
    <font>
      <b/>
      <i/>
      <sz val="10"/>
      <color rgb="FFFFFFFF"/>
      <name val="Arial"/>
      <family val="2"/>
      <scheme val="minor"/>
    </font>
    <font>
      <i/>
      <sz val="10"/>
      <color rgb="FFFFFFFF"/>
      <name val="Arial"/>
      <family val="2"/>
      <scheme val="minor"/>
    </font>
    <font>
      <u/>
      <sz val="11"/>
      <color theme="10"/>
      <name val="Arial"/>
      <family val="2"/>
      <scheme val="minor"/>
    </font>
    <font>
      <b/>
      <sz val="10"/>
      <name val="Arial"/>
      <family val="2"/>
    </font>
    <font>
      <sz val="10"/>
      <name val="Arial"/>
      <family val="2"/>
    </font>
    <font>
      <b/>
      <sz val="10"/>
      <color indexed="12"/>
      <name val="Arial"/>
      <family val="2"/>
    </font>
    <font>
      <b/>
      <sz val="10"/>
      <color rgb="FF0000FF"/>
      <name val="Arial"/>
      <family val="2"/>
    </font>
    <font>
      <sz val="10"/>
      <color rgb="FF0000FF"/>
      <name val="Arial"/>
      <family val="2"/>
    </font>
    <font>
      <sz val="12"/>
      <color theme="0" tint="-0.24994659260841701"/>
      <name val="Calibri"/>
      <family val="2"/>
    </font>
    <font>
      <b/>
      <sz val="12"/>
      <color theme="0"/>
      <name val="Arial"/>
      <family val="2"/>
    </font>
    <font>
      <i/>
      <sz val="10"/>
      <color rgb="FF0000FF"/>
      <name val="Arial"/>
      <family val="2"/>
      <scheme val="minor"/>
    </font>
    <font>
      <sz val="10"/>
      <color rgb="FF008457"/>
      <name val="Arial"/>
      <family val="2"/>
      <scheme val="minor"/>
    </font>
    <font>
      <sz val="10"/>
      <color rgb="FF0000FF"/>
      <name val="Arial"/>
      <family val="2"/>
      <scheme val="minor"/>
    </font>
    <font>
      <i/>
      <sz val="10"/>
      <color rgb="FF002060"/>
      <name val="Arial"/>
      <family val="2"/>
      <scheme val="minor"/>
    </font>
    <font>
      <sz val="10"/>
      <color rgb="FFFF0000"/>
      <name val="Arial"/>
      <family val="2"/>
      <scheme val="minor"/>
    </font>
    <font>
      <i/>
      <sz val="10"/>
      <name val="Arial"/>
      <family val="2"/>
      <scheme val="minor"/>
    </font>
    <font>
      <b/>
      <sz val="10"/>
      <name val="Arial"/>
      <family val="2"/>
      <scheme val="minor"/>
    </font>
    <font>
      <i/>
      <sz val="8"/>
      <color rgb="FFFFFFFF"/>
      <name val="Arial"/>
      <family val="2"/>
      <scheme val="minor"/>
    </font>
    <font>
      <sz val="8"/>
      <color rgb="FFFFFFFF"/>
      <name val="Arial"/>
      <family val="2"/>
      <scheme val="minor"/>
    </font>
    <font>
      <sz val="11"/>
      <color rgb="FF0000FF"/>
      <name val="Arial"/>
      <family val="2"/>
      <scheme val="minor"/>
    </font>
    <font>
      <sz val="11"/>
      <color rgb="FF00B050"/>
      <name val="Arial"/>
      <family val="2"/>
      <scheme val="minor"/>
    </font>
    <font>
      <sz val="11"/>
      <color rgb="FFFFFFFF"/>
      <name val="Arial"/>
      <family val="2"/>
      <scheme val="minor"/>
    </font>
    <font>
      <sz val="10"/>
      <color rgb="FF3333FF"/>
      <name val="Arial"/>
      <family val="2"/>
      <scheme val="minor"/>
    </font>
    <font>
      <u/>
      <sz val="8"/>
      <color theme="10"/>
      <name val="Arial"/>
      <family val="2"/>
      <scheme val="minor"/>
    </font>
    <font>
      <b/>
      <sz val="10"/>
      <color rgb="FF3333FF"/>
      <name val="Arial"/>
      <family val="2"/>
      <scheme val="minor"/>
    </font>
    <font>
      <b/>
      <sz val="10"/>
      <color rgb="FF00B050"/>
      <name val="Arial"/>
      <family val="2"/>
      <scheme val="minor"/>
    </font>
    <font>
      <i/>
      <sz val="10"/>
      <color rgb="FF3333FF"/>
      <name val="Arial"/>
      <family val="2"/>
      <scheme val="minor"/>
    </font>
    <font>
      <b/>
      <i/>
      <sz val="10"/>
      <color rgb="FF3333FF"/>
      <name val="Arial"/>
      <family val="2"/>
      <scheme val="minor"/>
    </font>
    <font>
      <i/>
      <sz val="10"/>
      <color theme="0"/>
      <name val="Arial"/>
      <family val="2"/>
      <scheme val="minor"/>
    </font>
    <font>
      <sz val="11"/>
      <color theme="0" tint="-0.249977111117893"/>
      <name val="Arial"/>
      <family val="2"/>
      <scheme val="minor"/>
    </font>
    <font>
      <b/>
      <u/>
      <sz val="11"/>
      <color theme="1"/>
      <name val="Arial"/>
      <family val="2"/>
      <scheme val="minor"/>
    </font>
    <font>
      <u/>
      <sz val="11"/>
      <color theme="1"/>
      <name val="Arial"/>
      <family val="2"/>
      <scheme val="minor"/>
    </font>
    <font>
      <sz val="11"/>
      <name val="Arial"/>
      <family val="2"/>
      <scheme val="minor"/>
    </font>
    <font>
      <sz val="10"/>
      <color theme="1"/>
      <name val="Arial"/>
      <family val="2"/>
    </font>
    <font>
      <sz val="9"/>
      <color theme="1"/>
      <name val="Arial"/>
      <family val="2"/>
    </font>
    <font>
      <i/>
      <sz val="11"/>
      <color theme="1"/>
      <name val="Arial"/>
      <family val="2"/>
      <scheme val="minor"/>
    </font>
    <font>
      <b/>
      <sz val="11"/>
      <name val="Arial"/>
      <family val="2"/>
      <scheme val="minor"/>
    </font>
    <font>
      <b/>
      <sz val="14"/>
      <color theme="0"/>
      <name val="Arial"/>
      <family val="2"/>
      <scheme val="minor"/>
    </font>
    <font>
      <u/>
      <sz val="10"/>
      <color theme="10"/>
      <name val="Arial"/>
      <family val="2"/>
      <scheme val="minor"/>
    </font>
    <font>
      <i/>
      <sz val="10"/>
      <color rgb="FFFF0000"/>
      <name val="Arial"/>
      <family val="2"/>
      <scheme val="minor"/>
    </font>
  </fonts>
  <fills count="18">
    <fill>
      <patternFill patternType="none"/>
    </fill>
    <fill>
      <patternFill patternType="gray125"/>
    </fill>
    <fill>
      <patternFill patternType="solid">
        <fgColor theme="4"/>
        <bgColor indexed="64"/>
      </patternFill>
    </fill>
    <fill>
      <patternFill patternType="solid">
        <fgColor rgb="FFFFFFCC"/>
      </patternFill>
    </fill>
    <fill>
      <patternFill patternType="solid">
        <fgColor theme="0"/>
        <bgColor indexed="64"/>
      </patternFill>
    </fill>
    <fill>
      <patternFill patternType="solid">
        <fgColor theme="0" tint="-0.14999847407452621"/>
        <bgColor indexed="64"/>
      </patternFill>
    </fill>
    <fill>
      <patternFill patternType="solid">
        <fgColor theme="3"/>
        <bgColor indexed="64"/>
      </patternFill>
    </fill>
    <fill>
      <patternFill patternType="solid">
        <fgColor theme="3" tint="-0.499984740745262"/>
        <bgColor indexed="64"/>
      </patternFill>
    </fill>
    <fill>
      <patternFill patternType="solid">
        <fgColor indexed="11"/>
        <bgColor indexed="64"/>
      </patternFill>
    </fill>
    <fill>
      <patternFill patternType="solid">
        <fgColor indexed="43"/>
        <bgColor indexed="64"/>
      </patternFill>
    </fill>
    <fill>
      <patternFill patternType="solid">
        <fgColor indexed="22"/>
        <bgColor indexed="64"/>
      </patternFill>
    </fill>
    <fill>
      <patternFill patternType="solid">
        <fgColor rgb="FFFEFEFE"/>
        <bgColor indexed="64"/>
      </patternFill>
    </fill>
    <fill>
      <patternFill patternType="solid">
        <fgColor rgb="FFCCFFCC"/>
        <bgColor indexed="64"/>
      </patternFill>
    </fill>
    <fill>
      <patternFill patternType="solid">
        <fgColor rgb="FF1EBEBE"/>
        <bgColor indexed="64"/>
      </patternFill>
    </fill>
    <fill>
      <patternFill patternType="solid">
        <fgColor rgb="FFFFF5D2"/>
        <bgColor indexed="64"/>
      </patternFill>
    </fill>
    <fill>
      <patternFill patternType="solid">
        <fgColor theme="4" tint="0.79998168889431442"/>
        <bgColor indexed="65"/>
      </patternFill>
    </fill>
    <fill>
      <patternFill patternType="solid">
        <fgColor theme="3" tint="0.79998168889431442"/>
        <bgColor indexed="64"/>
      </patternFill>
    </fill>
    <fill>
      <patternFill patternType="solid">
        <fgColor indexed="26"/>
        <bgColor indexed="64"/>
      </patternFill>
    </fill>
  </fills>
  <borders count="33">
    <border>
      <left/>
      <right/>
      <top/>
      <bottom/>
      <diagonal/>
    </border>
    <border>
      <left style="thin">
        <color theme="4"/>
      </left>
      <right style="thin">
        <color theme="4"/>
      </right>
      <top style="thin">
        <color theme="4"/>
      </top>
      <bottom style="thin">
        <color theme="4"/>
      </bottom>
      <diagonal/>
    </border>
    <border>
      <left style="thin">
        <color rgb="FFB2B2B2"/>
      </left>
      <right style="thin">
        <color rgb="FFB2B2B2"/>
      </right>
      <top style="thin">
        <color rgb="FFB2B2B2"/>
      </top>
      <bottom style="thin">
        <color rgb="FFB2B2B2"/>
      </bottom>
      <diagonal/>
    </border>
    <border>
      <left/>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rgb="FFB2B2B2"/>
      </left>
      <right/>
      <top style="thin">
        <color rgb="FFB2B2B2"/>
      </top>
      <bottom style="thin">
        <color rgb="FFB2B2B2"/>
      </bottom>
      <diagonal/>
    </border>
    <border>
      <left/>
      <right style="thin">
        <color rgb="FFB2B2B2"/>
      </right>
      <top style="thin">
        <color rgb="FFB2B2B2"/>
      </top>
      <bottom style="thin">
        <color rgb="FFB2B2B2"/>
      </bottom>
      <diagonal/>
    </border>
    <border>
      <left style="thin">
        <color rgb="FFB2B2B2"/>
      </left>
      <right/>
      <top style="thin">
        <color theme="4"/>
      </top>
      <bottom style="thin">
        <color rgb="FFB2B2B2"/>
      </bottom>
      <diagonal/>
    </border>
    <border>
      <left/>
      <right/>
      <top style="thin">
        <color theme="4"/>
      </top>
      <bottom style="thin">
        <color rgb="FFB2B2B2"/>
      </bottom>
      <diagonal/>
    </border>
    <border>
      <left/>
      <right style="thin">
        <color rgb="FFB2B2B2"/>
      </right>
      <top style="thin">
        <color theme="4"/>
      </top>
      <bottom style="thin">
        <color rgb="FFB2B2B2"/>
      </bottom>
      <diagonal/>
    </border>
    <border>
      <left style="thin">
        <color theme="4"/>
      </left>
      <right style="thin">
        <color theme="4"/>
      </right>
      <top/>
      <bottom style="thin">
        <color theme="4"/>
      </bottom>
      <diagonal/>
    </border>
    <border>
      <left style="thin">
        <color theme="4"/>
      </left>
      <right style="thin">
        <color theme="4"/>
      </right>
      <top style="thin">
        <color theme="4"/>
      </top>
      <bottom/>
      <diagonal/>
    </border>
    <border>
      <left style="thin">
        <color rgb="FFB2B2B2"/>
      </left>
      <right style="thin">
        <color rgb="FFB2B2B2"/>
      </right>
      <top style="thin">
        <color rgb="FFB2B2B2"/>
      </top>
      <bottom/>
      <diagonal/>
    </border>
    <border>
      <left/>
      <right/>
      <top/>
      <bottom style="double">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ck">
        <color theme="0"/>
      </top>
      <bottom/>
      <diagonal/>
    </border>
    <border>
      <left style="thin">
        <color rgb="FFB2B2B2"/>
      </left>
      <right/>
      <top style="thin">
        <color rgb="FFB2B2B2"/>
      </top>
      <bottom style="thin">
        <color theme="4"/>
      </bottom>
      <diagonal/>
    </border>
    <border>
      <left/>
      <right style="thin">
        <color rgb="FFB2B2B2"/>
      </right>
      <top style="thin">
        <color rgb="FFB2B2B2"/>
      </top>
      <bottom style="thin">
        <color theme="4"/>
      </bottom>
      <diagonal/>
    </border>
    <border>
      <left style="thin">
        <color theme="4"/>
      </left>
      <right/>
      <top style="thin">
        <color rgb="FFB2B2B2"/>
      </top>
      <bottom style="thin">
        <color rgb="FFB2B2B2"/>
      </bottom>
      <diagonal/>
    </border>
    <border>
      <left/>
      <right style="thin">
        <color theme="4"/>
      </right>
      <top style="thin">
        <color rgb="FFB2B2B2"/>
      </top>
      <bottom style="thin">
        <color rgb="FFB2B2B2"/>
      </bottom>
      <diagonal/>
    </border>
    <border>
      <left style="thin">
        <color theme="4"/>
      </left>
      <right/>
      <top style="thin">
        <color theme="4"/>
      </top>
      <bottom style="thin">
        <color rgb="FFB2B2B2"/>
      </bottom>
      <diagonal/>
    </border>
    <border>
      <left style="thin">
        <color theme="4"/>
      </left>
      <right/>
      <top style="thin">
        <color rgb="FFB2B2B2"/>
      </top>
      <bottom style="thin">
        <color theme="4"/>
      </bottom>
      <diagonal/>
    </border>
    <border>
      <left/>
      <right/>
      <top style="thin">
        <color rgb="FFB2B2B2"/>
      </top>
      <bottom style="thin">
        <color theme="4"/>
      </bottom>
      <diagonal/>
    </border>
    <border>
      <left/>
      <right style="thin">
        <color theme="4"/>
      </right>
      <top style="thin">
        <color theme="4"/>
      </top>
      <bottom style="thin">
        <color rgb="FFB2B2B2"/>
      </bottom>
      <diagonal/>
    </border>
    <border>
      <left/>
      <right style="thin">
        <color theme="4"/>
      </right>
      <top style="thin">
        <color rgb="FFB2B2B2"/>
      </top>
      <bottom style="thin">
        <color theme="4"/>
      </bottom>
      <diagonal/>
    </border>
    <border>
      <left/>
      <right style="thin">
        <color rgb="FFB2B2B2"/>
      </right>
      <top/>
      <bottom style="thin">
        <color rgb="FFB2B2B2"/>
      </bottom>
      <diagonal/>
    </border>
    <border>
      <left/>
      <right style="thin">
        <color rgb="FFB2B2B2"/>
      </right>
      <top style="thin">
        <color rgb="FFB2B2B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0">
    <xf numFmtId="0" fontId="0" fillId="0" borderId="0" applyNumberFormat="0" applyFill="0" applyBorder="0" applyProtection="0"/>
    <xf numFmtId="4" fontId="1" fillId="0" borderId="0" applyFont="0" applyFill="0" applyBorder="0" applyAlignment="0" applyProtection="0"/>
    <xf numFmtId="3"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6" fillId="0" borderId="0" applyNumberFormat="0" applyFill="0" applyBorder="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Protection="0"/>
    <xf numFmtId="0" fontId="5" fillId="0" borderId="0" applyNumberFormat="0" applyFill="0" applyBorder="0" applyProtection="0"/>
    <xf numFmtId="0" fontId="7" fillId="0" borderId="0" applyNumberFormat="0" applyFill="0" applyBorder="0" applyProtection="0"/>
    <xf numFmtId="0" fontId="8" fillId="0" borderId="0" applyNumberFormat="0" applyFill="0" applyAlignment="0" applyProtection="0"/>
    <xf numFmtId="0" fontId="9" fillId="0" borderId="0" applyNumberFormat="0" applyFill="0" applyBorder="0" applyProtection="0"/>
    <xf numFmtId="0" fontId="9" fillId="0" borderId="1" applyNumberFormat="0" applyFill="0" applyProtection="0"/>
    <xf numFmtId="0" fontId="10" fillId="2" borderId="1" applyNumberFormat="0" applyProtection="0"/>
    <xf numFmtId="0" fontId="7" fillId="0" borderId="1" applyNumberFormat="0" applyFill="0" applyProtection="0"/>
    <xf numFmtId="0" fontId="1" fillId="3" borderId="2" applyNumberFormat="0" applyFont="0" applyAlignment="0" applyProtection="0"/>
    <xf numFmtId="43" fontId="1" fillId="0" borderId="0" applyFont="0" applyFill="0" applyBorder="0" applyAlignment="0" applyProtection="0"/>
    <xf numFmtId="0" fontId="26" fillId="0" borderId="0" applyNumberFormat="0" applyFill="0" applyBorder="0" applyAlignment="0" applyProtection="0"/>
    <xf numFmtId="0" fontId="1" fillId="0" borderId="0"/>
    <xf numFmtId="9" fontId="28" fillId="0" borderId="0" applyFont="0" applyFill="0" applyBorder="0" applyAlignment="0" applyProtection="0"/>
    <xf numFmtId="169" fontId="27" fillId="8" borderId="0" applyBorder="0"/>
    <xf numFmtId="0" fontId="28" fillId="0" borderId="0"/>
    <xf numFmtId="168" fontId="28" fillId="0" borderId="0"/>
    <xf numFmtId="0" fontId="30" fillId="0" borderId="0"/>
    <xf numFmtId="43" fontId="28" fillId="0" borderId="0" applyFont="0" applyFill="0" applyBorder="0" applyAlignment="0" applyProtection="0"/>
    <xf numFmtId="0" fontId="29" fillId="0" borderId="0"/>
    <xf numFmtId="169" fontId="28" fillId="0" borderId="0"/>
    <xf numFmtId="0" fontId="28" fillId="0" borderId="0"/>
    <xf numFmtId="44" fontId="28" fillId="0" borderId="0" applyFont="0" applyFill="0" applyBorder="0" applyAlignment="0" applyProtection="0"/>
    <xf numFmtId="0" fontId="27" fillId="9" borderId="0"/>
    <xf numFmtId="0" fontId="28" fillId="0" borderId="16"/>
    <xf numFmtId="0" fontId="28" fillId="10" borderId="0"/>
    <xf numFmtId="169" fontId="31" fillId="12" borderId="0" applyBorder="0" applyAlignment="0"/>
    <xf numFmtId="169" fontId="28" fillId="0" borderId="0"/>
    <xf numFmtId="43" fontId="1" fillId="0" borderId="0" applyFont="0" applyFill="0" applyBorder="0" applyAlignment="0" applyProtection="0"/>
    <xf numFmtId="0" fontId="28" fillId="0" borderId="0"/>
    <xf numFmtId="0" fontId="1" fillId="0" borderId="0"/>
    <xf numFmtId="168" fontId="28" fillId="0" borderId="0"/>
    <xf numFmtId="9" fontId="28" fillId="0" borderId="0" applyFont="0" applyFill="0" applyBorder="0" applyAlignment="0" applyProtection="0"/>
    <xf numFmtId="9" fontId="1" fillId="0" borderId="0" applyFont="0" applyFill="0" applyBorder="0" applyAlignment="0" applyProtection="0"/>
    <xf numFmtId="0" fontId="28" fillId="0" borderId="0"/>
    <xf numFmtId="170" fontId="32" fillId="11" borderId="17" applyProtection="0">
      <alignment horizontal="center" vertical="center"/>
    </xf>
    <xf numFmtId="43" fontId="1" fillId="0" borderId="0" applyFont="0" applyFill="0" applyBorder="0" applyAlignment="0" applyProtection="0"/>
    <xf numFmtId="0" fontId="33" fillId="13" borderId="4">
      <alignment vertical="center" wrapText="1"/>
    </xf>
    <xf numFmtId="43" fontId="28" fillId="0" borderId="0" applyFont="0" applyFill="0" applyBorder="0" applyAlignment="0" applyProtection="0"/>
    <xf numFmtId="44"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34" fillId="14" borderId="0"/>
    <xf numFmtId="172" fontId="35" fillId="0" borderId="0">
      <alignment horizontal="right" vertical="center"/>
    </xf>
    <xf numFmtId="173" fontId="28" fillId="0" borderId="0"/>
    <xf numFmtId="174" fontId="35" fillId="0" borderId="0"/>
    <xf numFmtId="172" fontId="36" fillId="14" borderId="0"/>
    <xf numFmtId="0" fontId="20" fillId="2" borderId="18">
      <alignment vertical="center"/>
    </xf>
    <xf numFmtId="9" fontId="1" fillId="0" borderId="0" applyFont="0" applyFill="0" applyBorder="0" applyAlignment="0" applyProtection="0"/>
    <xf numFmtId="0" fontId="1" fillId="15" borderId="0" applyNumberFormat="0" applyBorder="0" applyAlignment="0" applyProtection="0"/>
    <xf numFmtId="0" fontId="28" fillId="0" borderId="0"/>
    <xf numFmtId="43" fontId="1"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7" fillId="0" borderId="0"/>
    <xf numFmtId="172" fontId="18" fillId="0" borderId="0">
      <alignment horizontal="right" vertical="center"/>
    </xf>
    <xf numFmtId="4" fontId="28" fillId="17" borderId="0" applyFont="0" applyBorder="0">
      <alignment horizontal="right"/>
      <protection locked="0"/>
    </xf>
  </cellStyleXfs>
  <cellXfs count="258">
    <xf numFmtId="0" fontId="0" fillId="0" borderId="0" xfId="0"/>
    <xf numFmtId="0" fontId="11" fillId="4" borderId="0" xfId="0" applyFont="1" applyFill="1"/>
    <xf numFmtId="0" fontId="0" fillId="4" borderId="0" xfId="0" applyFill="1"/>
    <xf numFmtId="0" fontId="12" fillId="2" borderId="1" xfId="14" applyFont="1"/>
    <xf numFmtId="0" fontId="0" fillId="4" borderId="0" xfId="12" applyFont="1" applyFill="1"/>
    <xf numFmtId="0" fontId="11" fillId="4" borderId="0" xfId="0" applyFont="1" applyFill="1" applyBorder="1"/>
    <xf numFmtId="0" fontId="0" fillId="4" borderId="0" xfId="0" applyFill="1" applyBorder="1"/>
    <xf numFmtId="0" fontId="10" fillId="2" borderId="1" xfId="14"/>
    <xf numFmtId="0" fontId="9" fillId="4" borderId="0" xfId="12" applyFill="1"/>
    <xf numFmtId="0" fontId="7" fillId="4" borderId="0" xfId="12" applyFont="1" applyFill="1"/>
    <xf numFmtId="0" fontId="9" fillId="4" borderId="0" xfId="0" applyFont="1" applyFill="1"/>
    <xf numFmtId="0" fontId="9" fillId="4" borderId="0" xfId="12" applyFill="1" applyAlignment="1">
      <alignment horizontal="center"/>
    </xf>
    <xf numFmtId="0" fontId="9" fillId="3" borderId="2" xfId="16" applyFont="1"/>
    <xf numFmtId="0" fontId="9" fillId="3" borderId="8" xfId="16" applyFont="1" applyBorder="1" applyAlignment="1">
      <alignment horizontal="left"/>
    </xf>
    <xf numFmtId="0" fontId="9" fillId="3" borderId="3" xfId="16" applyFont="1" applyBorder="1" applyAlignment="1">
      <alignment horizontal="left"/>
    </xf>
    <xf numFmtId="0" fontId="9" fillId="3" borderId="9" xfId="16" applyFont="1" applyBorder="1" applyAlignment="1">
      <alignment horizontal="left"/>
    </xf>
    <xf numFmtId="0" fontId="9" fillId="4" borderId="0" xfId="12" applyFill="1" applyAlignment="1">
      <alignment vertical="top"/>
    </xf>
    <xf numFmtId="0" fontId="17" fillId="2" borderId="1" xfId="14" applyFont="1" applyAlignment="1">
      <alignment horizontal="right"/>
    </xf>
    <xf numFmtId="0" fontId="10" fillId="2" borderId="5" xfId="14" applyBorder="1"/>
    <xf numFmtId="0" fontId="17" fillId="2" borderId="14" xfId="14" applyFont="1" applyBorder="1" applyAlignment="1">
      <alignment horizontal="right"/>
    </xf>
    <xf numFmtId="0" fontId="8" fillId="4" borderId="0" xfId="0" applyFont="1" applyFill="1"/>
    <xf numFmtId="0" fontId="12" fillId="7" borderId="0" xfId="14" applyFont="1" applyFill="1" applyBorder="1"/>
    <xf numFmtId="0" fontId="20" fillId="7" borderId="0" xfId="14" applyFont="1" applyFill="1" applyBorder="1"/>
    <xf numFmtId="0" fontId="10" fillId="7" borderId="0" xfId="14" applyFill="1" applyBorder="1"/>
    <xf numFmtId="0" fontId="14" fillId="7" borderId="0" xfId="14" applyFont="1" applyFill="1" applyBorder="1"/>
    <xf numFmtId="0" fontId="23" fillId="4" borderId="0" xfId="0" applyFont="1" applyFill="1" applyAlignment="1">
      <alignment horizontal="center"/>
    </xf>
    <xf numFmtId="0" fontId="25" fillId="2" borderId="1" xfId="14" applyFont="1" applyAlignment="1">
      <alignment horizontal="left" vertical="top" indent="1"/>
    </xf>
    <xf numFmtId="0" fontId="23" fillId="4" borderId="0" xfId="0" applyFont="1" applyFill="1" applyAlignment="1">
      <alignment horizontal="center" vertical="top"/>
    </xf>
    <xf numFmtId="0" fontId="0" fillId="4" borderId="0" xfId="0" applyFill="1" applyAlignment="1">
      <alignment vertical="top"/>
    </xf>
    <xf numFmtId="0" fontId="20" fillId="7" borderId="0" xfId="14" applyFont="1" applyFill="1" applyBorder="1" applyAlignment="1">
      <alignment vertical="top"/>
    </xf>
    <xf numFmtId="0" fontId="0" fillId="4" borderId="0" xfId="0" applyFill="1" applyBorder="1" applyAlignment="1">
      <alignment vertical="top"/>
    </xf>
    <xf numFmtId="0" fontId="10" fillId="2" borderId="1" xfId="14" applyAlignment="1">
      <alignment vertical="top"/>
    </xf>
    <xf numFmtId="0" fontId="10" fillId="2" borderId="1" xfId="14" applyAlignment="1">
      <alignment horizontal="right" vertical="top"/>
    </xf>
    <xf numFmtId="0" fontId="0" fillId="4" borderId="0" xfId="0" applyFill="1" applyAlignment="1">
      <alignment vertical="top" wrapText="1"/>
    </xf>
    <xf numFmtId="0" fontId="9" fillId="3" borderId="2" xfId="16" applyFont="1" applyAlignment="1">
      <alignment horizontal="right" vertical="top"/>
    </xf>
    <xf numFmtId="0" fontId="10" fillId="2" borderId="14" xfId="14" applyBorder="1" applyAlignment="1">
      <alignment vertical="top"/>
    </xf>
    <xf numFmtId="0" fontId="10" fillId="2" borderId="13" xfId="14" applyBorder="1" applyAlignment="1">
      <alignment vertical="top"/>
    </xf>
    <xf numFmtId="0" fontId="10" fillId="2" borderId="0" xfId="14" applyBorder="1" applyAlignment="1">
      <alignment vertical="top"/>
    </xf>
    <xf numFmtId="0" fontId="7" fillId="2" borderId="1" xfId="14" applyFont="1" applyAlignment="1">
      <alignment vertical="top"/>
    </xf>
    <xf numFmtId="0" fontId="24" fillId="2" borderId="1" xfId="14" applyFont="1" applyAlignment="1">
      <alignment horizontal="left" vertical="top" wrapText="1"/>
    </xf>
    <xf numFmtId="0" fontId="25" fillId="2" borderId="1" xfId="14" applyFont="1" applyAlignment="1">
      <alignment vertical="top"/>
    </xf>
    <xf numFmtId="0" fontId="9" fillId="4" borderId="0" xfId="12" applyFill="1" applyAlignment="1">
      <alignment horizontal="left" vertical="top"/>
    </xf>
    <xf numFmtId="0" fontId="10" fillId="2" borderId="7" xfId="14" applyBorder="1" applyAlignment="1">
      <alignment horizontal="left" vertical="top" wrapText="1"/>
    </xf>
    <xf numFmtId="0" fontId="8" fillId="4" borderId="0" xfId="0" applyFont="1" applyFill="1" applyAlignment="1">
      <alignment vertical="top"/>
    </xf>
    <xf numFmtId="0" fontId="10" fillId="2" borderId="13" xfId="14" applyBorder="1" applyAlignment="1">
      <alignment horizontal="left" vertical="top"/>
    </xf>
    <xf numFmtId="0" fontId="10" fillId="2" borderId="13" xfId="14" applyBorder="1" applyAlignment="1">
      <alignment horizontal="right" vertical="top"/>
    </xf>
    <xf numFmtId="0" fontId="10" fillId="2" borderId="14" xfId="14" applyBorder="1" applyAlignment="1">
      <alignment horizontal="left" vertical="top"/>
    </xf>
    <xf numFmtId="0" fontId="10" fillId="2" borderId="14" xfId="14" applyBorder="1" applyAlignment="1">
      <alignment horizontal="right" vertical="top"/>
    </xf>
    <xf numFmtId="0" fontId="19" fillId="2" borderId="13" xfId="14" applyFont="1" applyBorder="1" applyAlignment="1">
      <alignment vertical="top"/>
    </xf>
    <xf numFmtId="0" fontId="10" fillId="2" borderId="1" xfId="14" applyAlignment="1">
      <alignment horizontal="left" vertical="top"/>
    </xf>
    <xf numFmtId="0" fontId="0" fillId="4" borderId="0" xfId="0" applyFill="1" applyAlignment="1">
      <alignment horizontal="right" vertical="top"/>
    </xf>
    <xf numFmtId="0" fontId="10" fillId="6" borderId="1" xfId="14" applyFill="1" applyAlignment="1">
      <alignment horizontal="left" vertical="top"/>
    </xf>
    <xf numFmtId="0" fontId="10" fillId="2" borderId="1" xfId="14" applyAlignment="1">
      <alignment horizontal="left" vertical="top" indent="1"/>
    </xf>
    <xf numFmtId="0" fontId="24" fillId="2" borderId="1" xfId="14" applyFont="1" applyAlignment="1">
      <alignment horizontal="left" vertical="top" indent="1"/>
    </xf>
    <xf numFmtId="0" fontId="26" fillId="4" borderId="0" xfId="18" applyFill="1"/>
    <xf numFmtId="0" fontId="12" fillId="2" borderId="4" xfId="14" applyFont="1" applyBorder="1" applyAlignment="1">
      <alignment horizontal="center"/>
    </xf>
    <xf numFmtId="0" fontId="0" fillId="5" borderId="4" xfId="12" applyFont="1" applyFill="1" applyBorder="1" applyAlignment="1">
      <alignment horizontal="center"/>
    </xf>
    <xf numFmtId="0" fontId="0" fillId="3" borderId="4" xfId="16" applyFont="1" applyBorder="1" applyAlignment="1">
      <alignment horizontal="center"/>
    </xf>
    <xf numFmtId="0" fontId="0" fillId="15" borderId="4" xfId="56" applyFont="1" applyBorder="1" applyAlignment="1">
      <alignment horizontal="center"/>
    </xf>
    <xf numFmtId="166" fontId="9" fillId="16" borderId="2" xfId="16" applyNumberFormat="1" applyFont="1" applyFill="1"/>
    <xf numFmtId="10" fontId="9" fillId="16" borderId="2" xfId="16" applyNumberFormat="1" applyFont="1" applyFill="1"/>
    <xf numFmtId="167" fontId="9" fillId="16" borderId="2" xfId="16" applyNumberFormat="1" applyFont="1" applyFill="1"/>
    <xf numFmtId="167" fontId="7" fillId="16" borderId="2" xfId="16" applyNumberFormat="1" applyFont="1" applyFill="1"/>
    <xf numFmtId="167" fontId="9" fillId="16" borderId="2" xfId="16" applyNumberFormat="1" applyFont="1" applyFill="1" applyAlignment="1">
      <alignment horizontal="right"/>
    </xf>
    <xf numFmtId="10" fontId="0" fillId="4" borderId="0" xfId="0" applyNumberFormat="1" applyFill="1"/>
    <xf numFmtId="10" fontId="9" fillId="16" borderId="2" xfId="55" applyNumberFormat="1" applyFont="1" applyFill="1" applyBorder="1"/>
    <xf numFmtId="0" fontId="37" fillId="2" borderId="1" xfId="14" applyFont="1" applyAlignment="1">
      <alignment horizontal="left" vertical="top"/>
    </xf>
    <xf numFmtId="0" fontId="18" fillId="3" borderId="2" xfId="16" applyFont="1" applyAlignment="1">
      <alignment horizontal="left" vertical="top"/>
    </xf>
    <xf numFmtId="0" fontId="25" fillId="2" borderId="1" xfId="14" quotePrefix="1" applyFont="1" applyAlignment="1">
      <alignment horizontal="left" vertical="top" indent="1"/>
    </xf>
    <xf numFmtId="0" fontId="12" fillId="2" borderId="1" xfId="14" applyFont="1" applyAlignment="1">
      <alignment horizontal="center"/>
    </xf>
    <xf numFmtId="0" fontId="0" fillId="4" borderId="0" xfId="0" applyFill="1" applyAlignment="1">
      <alignment horizontal="left" indent="2"/>
    </xf>
    <xf numFmtId="0" fontId="23" fillId="4" borderId="0" xfId="0" applyFont="1" applyFill="1" applyAlignment="1">
      <alignment horizontal="center" vertical="center"/>
    </xf>
    <xf numFmtId="0" fontId="0" fillId="4" borderId="0" xfId="0" applyFill="1" applyAlignment="1">
      <alignment vertical="center"/>
    </xf>
    <xf numFmtId="0" fontId="10" fillId="2" borderId="0" xfId="14" applyBorder="1" applyAlignment="1">
      <alignment horizontal="right" vertical="top"/>
    </xf>
    <xf numFmtId="0" fontId="24" fillId="2" borderId="13" xfId="14" applyFont="1" applyBorder="1" applyAlignment="1">
      <alignment horizontal="left" vertical="top" indent="1"/>
    </xf>
    <xf numFmtId="0" fontId="37" fillId="2" borderId="1" xfId="14" applyFont="1" applyAlignment="1">
      <alignment horizontal="left" vertical="top" indent="1"/>
    </xf>
    <xf numFmtId="2" fontId="40" fillId="16" borderId="2" xfId="16" applyNumberFormat="1" applyFont="1" applyFill="1" applyAlignment="1">
      <alignment vertical="top"/>
    </xf>
    <xf numFmtId="0" fontId="25" fillId="2" borderId="1" xfId="14" applyFont="1" applyAlignment="1">
      <alignment horizontal="left" vertical="top" indent="2"/>
    </xf>
    <xf numFmtId="0" fontId="38" fillId="4" borderId="0" xfId="12" applyFont="1" applyFill="1"/>
    <xf numFmtId="0" fontId="40" fillId="2" borderId="1" xfId="14" applyFont="1" applyAlignment="1">
      <alignment horizontal="left" vertical="top"/>
    </xf>
    <xf numFmtId="0" fontId="14" fillId="2" borderId="1" xfId="14" applyFont="1" applyAlignment="1">
      <alignment horizontal="right" vertical="top"/>
    </xf>
    <xf numFmtId="0" fontId="41" fillId="2" borderId="14" xfId="14" applyFont="1" applyBorder="1" applyAlignment="1">
      <alignment vertical="top"/>
    </xf>
    <xf numFmtId="0" fontId="42" fillId="2" borderId="1" xfId="14" applyFont="1"/>
    <xf numFmtId="0" fontId="9" fillId="5" borderId="2" xfId="16" applyFont="1" applyFill="1" applyAlignment="1">
      <alignment horizontal="left"/>
    </xf>
    <xf numFmtId="0" fontId="9" fillId="5" borderId="21" xfId="16" applyFont="1" applyFill="1" applyBorder="1" applyAlignment="1">
      <alignment horizontal="left"/>
    </xf>
    <xf numFmtId="0" fontId="18" fillId="3" borderId="2" xfId="16" applyFont="1" applyAlignment="1">
      <alignment horizontal="left"/>
    </xf>
    <xf numFmtId="0" fontId="9" fillId="5" borderId="2" xfId="16" applyFont="1" applyFill="1" applyAlignment="1"/>
    <xf numFmtId="0" fontId="0" fillId="4" borderId="0" xfId="0" applyFill="1" applyBorder="1" applyAlignment="1">
      <alignment horizontal="left" indent="1"/>
    </xf>
    <xf numFmtId="0" fontId="0" fillId="4" borderId="4" xfId="0" applyFill="1" applyBorder="1" applyAlignment="1">
      <alignment horizontal="center"/>
    </xf>
    <xf numFmtId="0" fontId="43" fillId="4" borderId="0" xfId="0" applyFont="1" applyFill="1" applyBorder="1" applyAlignment="1">
      <alignment horizontal="center"/>
    </xf>
    <xf numFmtId="0" fontId="44" fillId="4" borderId="0" xfId="0" applyFont="1" applyFill="1" applyAlignment="1">
      <alignment horizontal="center"/>
    </xf>
    <xf numFmtId="0" fontId="0" fillId="4" borderId="0" xfId="0" applyFill="1" applyAlignment="1">
      <alignment horizontal="left" indent="1"/>
    </xf>
    <xf numFmtId="0" fontId="13" fillId="4" borderId="0" xfId="0" applyFont="1" applyFill="1" applyBorder="1" applyAlignment="1">
      <alignment horizontal="center"/>
    </xf>
    <xf numFmtId="0" fontId="12" fillId="2" borderId="1" xfId="14" applyFont="1" applyAlignment="1">
      <alignment horizontal="left" indent="2"/>
    </xf>
    <xf numFmtId="0" fontId="45" fillId="2" borderId="1" xfId="14" applyFont="1"/>
    <xf numFmtId="0" fontId="45" fillId="2" borderId="1" xfId="14" applyFont="1" applyAlignment="1">
      <alignment horizontal="left" indent="2"/>
    </xf>
    <xf numFmtId="0" fontId="21" fillId="4" borderId="0" xfId="0" applyFont="1" applyFill="1" applyAlignment="1">
      <alignment horizontal="center" vertical="center"/>
    </xf>
    <xf numFmtId="166" fontId="46" fillId="5" borderId="2" xfId="16" applyNumberFormat="1" applyFont="1" applyFill="1"/>
    <xf numFmtId="10" fontId="46" fillId="5" borderId="2" xfId="16" applyNumberFormat="1" applyFont="1" applyFill="1"/>
    <xf numFmtId="166" fontId="46" fillId="3" borderId="2" xfId="16" applyNumberFormat="1" applyFont="1"/>
    <xf numFmtId="10" fontId="9" fillId="16" borderId="2" xfId="55" applyNumberFormat="1" applyFont="1" applyFill="1" applyBorder="1" applyAlignment="1">
      <alignment horizontal="right"/>
    </xf>
    <xf numFmtId="0" fontId="47" fillId="4" borderId="0" xfId="18" applyFont="1" applyFill="1"/>
    <xf numFmtId="168" fontId="46" fillId="5" borderId="2" xfId="16" applyNumberFormat="1" applyFont="1" applyFill="1" applyAlignment="1">
      <alignment horizontal="right" vertical="top"/>
    </xf>
    <xf numFmtId="175" fontId="46" fillId="5" borderId="2" xfId="16" applyNumberFormat="1" applyFont="1" applyFill="1" applyAlignment="1">
      <alignment horizontal="right" vertical="top"/>
    </xf>
    <xf numFmtId="0" fontId="41" fillId="2" borderId="14" xfId="14" applyFont="1" applyBorder="1" applyAlignment="1">
      <alignment horizontal="left" vertical="top" indent="1"/>
    </xf>
    <xf numFmtId="2" fontId="41" fillId="2" borderId="14" xfId="14" applyNumberFormat="1" applyFont="1" applyBorder="1" applyAlignment="1">
      <alignment horizontal="right" vertical="top" indent="1"/>
    </xf>
    <xf numFmtId="168" fontId="48" fillId="5" borderId="2" xfId="16" applyNumberFormat="1" applyFont="1" applyFill="1" applyAlignment="1">
      <alignment horizontal="right" vertical="top"/>
    </xf>
    <xf numFmtId="175" fontId="48" fillId="5" borderId="2" xfId="16" applyNumberFormat="1" applyFont="1" applyFill="1" applyAlignment="1">
      <alignment horizontal="right" vertical="top"/>
    </xf>
    <xf numFmtId="2" fontId="46" fillId="3" borderId="2" xfId="16" applyNumberFormat="1" applyFont="1" applyAlignment="1">
      <alignment horizontal="right" vertical="top"/>
    </xf>
    <xf numFmtId="168" fontId="46" fillId="3" borderId="2" xfId="16" applyNumberFormat="1" applyFont="1" applyAlignment="1">
      <alignment horizontal="right" vertical="top"/>
    </xf>
    <xf numFmtId="10" fontId="9" fillId="16" borderId="2" xfId="55" applyNumberFormat="1" applyFont="1" applyFill="1" applyBorder="1" applyAlignment="1">
      <alignment horizontal="right" vertical="top"/>
    </xf>
    <xf numFmtId="168" fontId="10" fillId="2" borderId="1" xfId="14" applyNumberFormat="1" applyAlignment="1">
      <alignment horizontal="left" vertical="top"/>
    </xf>
    <xf numFmtId="0" fontId="41" fillId="2" borderId="1" xfId="14" applyFont="1" applyAlignment="1">
      <alignment horizontal="left" vertical="top"/>
    </xf>
    <xf numFmtId="2" fontId="41" fillId="2" borderId="1" xfId="14" applyNumberFormat="1" applyFont="1" applyAlignment="1">
      <alignment horizontal="right" vertical="top"/>
    </xf>
    <xf numFmtId="168" fontId="10" fillId="2" borderId="1" xfId="14" applyNumberFormat="1" applyAlignment="1">
      <alignment vertical="top"/>
    </xf>
    <xf numFmtId="3" fontId="46" fillId="5" borderId="2" xfId="16" applyNumberFormat="1" applyFont="1" applyFill="1" applyAlignment="1">
      <alignment horizontal="right" vertical="top"/>
    </xf>
    <xf numFmtId="3" fontId="46" fillId="3" borderId="2" xfId="16" applyNumberFormat="1" applyFont="1" applyAlignment="1">
      <alignment horizontal="right" vertical="top"/>
    </xf>
    <xf numFmtId="3" fontId="40" fillId="16" borderId="2" xfId="16" applyNumberFormat="1" applyFont="1" applyFill="1" applyAlignment="1">
      <alignment horizontal="right" vertical="top"/>
    </xf>
    <xf numFmtId="4" fontId="46" fillId="3" borderId="2" xfId="16" applyNumberFormat="1" applyFont="1" applyAlignment="1">
      <alignment horizontal="right" vertical="top"/>
    </xf>
    <xf numFmtId="4" fontId="40" fillId="16" borderId="2" xfId="16" applyNumberFormat="1" applyFont="1" applyFill="1" applyAlignment="1">
      <alignment horizontal="right" vertical="top"/>
    </xf>
    <xf numFmtId="2" fontId="46" fillId="5" borderId="2" xfId="12" applyNumberFormat="1" applyFont="1" applyFill="1" applyBorder="1" applyAlignment="1">
      <alignment vertical="top"/>
    </xf>
    <xf numFmtId="2" fontId="41" fillId="2" borderId="14" xfId="14" applyNumberFormat="1" applyFont="1" applyBorder="1" applyAlignment="1">
      <alignment vertical="top"/>
    </xf>
    <xf numFmtId="167" fontId="49" fillId="5" borderId="15" xfId="12" applyNumberFormat="1" applyFont="1" applyFill="1" applyBorder="1" applyAlignment="1">
      <alignment horizontal="right" vertical="top"/>
    </xf>
    <xf numFmtId="2" fontId="7" fillId="16" borderId="2" xfId="12" applyNumberFormat="1" applyFont="1" applyFill="1" applyBorder="1" applyAlignment="1">
      <alignment vertical="top"/>
    </xf>
    <xf numFmtId="2" fontId="48" fillId="5" borderId="2" xfId="12" applyNumberFormat="1" applyFont="1" applyFill="1" applyBorder="1" applyAlignment="1">
      <alignment vertical="top"/>
    </xf>
    <xf numFmtId="2" fontId="7" fillId="16" borderId="2" xfId="16" applyNumberFormat="1" applyFont="1" applyFill="1" applyAlignment="1">
      <alignment horizontal="right" vertical="top"/>
    </xf>
    <xf numFmtId="2" fontId="49" fillId="5" borderId="15" xfId="12" applyNumberFormat="1" applyFont="1" applyFill="1" applyBorder="1" applyAlignment="1">
      <alignment horizontal="right" vertical="top"/>
    </xf>
    <xf numFmtId="0" fontId="41" fillId="2" borderId="1" xfId="14" applyFont="1" applyAlignment="1">
      <alignment horizontal="left" vertical="top" indent="1"/>
    </xf>
    <xf numFmtId="2" fontId="46" fillId="3" borderId="2" xfId="16" applyNumberFormat="1" applyFont="1" applyAlignment="1">
      <alignment vertical="top"/>
    </xf>
    <xf numFmtId="2" fontId="9" fillId="16" borderId="2" xfId="12" applyNumberFormat="1" applyFill="1" applyBorder="1" applyAlignment="1">
      <alignment horizontal="right" vertical="top"/>
    </xf>
    <xf numFmtId="2" fontId="7" fillId="16" borderId="2" xfId="12" applyNumberFormat="1" applyFont="1" applyFill="1" applyBorder="1" applyAlignment="1">
      <alignment horizontal="right" vertical="top"/>
    </xf>
    <xf numFmtId="2" fontId="46" fillId="5" borderId="2" xfId="12" applyNumberFormat="1" applyFont="1" applyFill="1" applyBorder="1" applyAlignment="1">
      <alignment horizontal="right" vertical="top"/>
    </xf>
    <xf numFmtId="2" fontId="50" fillId="5" borderId="2" xfId="12" applyNumberFormat="1" applyFont="1" applyFill="1" applyBorder="1" applyAlignment="1">
      <alignment horizontal="right" vertical="top"/>
    </xf>
    <xf numFmtId="43" fontId="48" fillId="5" borderId="2" xfId="12" applyNumberFormat="1" applyFont="1" applyFill="1" applyBorder="1" applyAlignment="1">
      <alignment vertical="top"/>
    </xf>
    <xf numFmtId="167" fontId="0" fillId="4" borderId="0" xfId="0" applyNumberFormat="1" applyFill="1" applyAlignment="1">
      <alignment vertical="top"/>
    </xf>
    <xf numFmtId="0" fontId="0" fillId="4" borderId="0" xfId="0" applyNumberFormat="1" applyFill="1" applyAlignment="1">
      <alignment vertical="top"/>
    </xf>
    <xf numFmtId="176" fontId="50" fillId="5" borderId="2" xfId="12" applyNumberFormat="1" applyFont="1" applyFill="1" applyBorder="1" applyAlignment="1">
      <alignment vertical="top"/>
    </xf>
    <xf numFmtId="176" fontId="48" fillId="5" borderId="2" xfId="12" applyNumberFormat="1" applyFont="1" applyFill="1" applyBorder="1" applyAlignment="1">
      <alignment horizontal="right" vertical="top"/>
    </xf>
    <xf numFmtId="0" fontId="46" fillId="5" borderId="2" xfId="12" applyFont="1" applyFill="1" applyBorder="1" applyAlignment="1">
      <alignment horizontal="right" vertical="top"/>
    </xf>
    <xf numFmtId="0" fontId="39" fillId="2" borderId="1" xfId="14" applyFont="1" applyAlignment="1">
      <alignment horizontal="left" vertical="top" indent="1"/>
    </xf>
    <xf numFmtId="0" fontId="40" fillId="2" borderId="1" xfId="14" applyFont="1" applyAlignment="1">
      <alignment vertical="top"/>
    </xf>
    <xf numFmtId="176" fontId="40" fillId="16" borderId="15" xfId="12" applyNumberFormat="1" applyFont="1" applyFill="1" applyBorder="1" applyAlignment="1">
      <alignment horizontal="right" vertical="top"/>
    </xf>
    <xf numFmtId="0" fontId="46" fillId="3" borderId="2" xfId="16" applyFont="1" applyAlignment="1">
      <alignment horizontal="right" vertical="top"/>
    </xf>
    <xf numFmtId="2" fontId="40" fillId="16" borderId="2" xfId="12" applyNumberFormat="1" applyFont="1" applyFill="1" applyBorder="1" applyAlignment="1">
      <alignment horizontal="right" vertical="top"/>
    </xf>
    <xf numFmtId="2" fontId="48" fillId="3" borderId="2" xfId="16" applyNumberFormat="1" applyFont="1" applyAlignment="1">
      <alignment horizontal="right" vertical="top"/>
    </xf>
    <xf numFmtId="176" fontId="49" fillId="5" borderId="15" xfId="12" applyNumberFormat="1" applyFont="1" applyFill="1" applyBorder="1" applyAlignment="1">
      <alignment horizontal="right" vertical="top"/>
    </xf>
    <xf numFmtId="0" fontId="10" fillId="2" borderId="1" xfId="14" quotePrefix="1" applyAlignment="1">
      <alignment horizontal="left" vertical="top" indent="1"/>
    </xf>
    <xf numFmtId="2" fontId="51" fillId="3" borderId="2" xfId="16" applyNumberFormat="1" applyFont="1" applyAlignment="1">
      <alignment vertical="top"/>
    </xf>
    <xf numFmtId="3" fontId="46" fillId="5" borderId="2" xfId="1" applyNumberFormat="1" applyFont="1" applyFill="1" applyBorder="1" applyAlignment="1">
      <alignment horizontal="right" vertical="top"/>
    </xf>
    <xf numFmtId="3" fontId="18" fillId="16" borderId="2" xfId="1" applyNumberFormat="1" applyFont="1" applyFill="1" applyBorder="1" applyAlignment="1">
      <alignment horizontal="right" vertical="top"/>
    </xf>
    <xf numFmtId="4" fontId="18" fillId="16" borderId="2" xfId="1" applyFont="1" applyFill="1" applyBorder="1" applyAlignment="1">
      <alignment horizontal="right" vertical="top"/>
    </xf>
    <xf numFmtId="3" fontId="46" fillId="5" borderId="2" xfId="1" applyNumberFormat="1" applyFont="1" applyFill="1" applyBorder="1" applyAlignment="1">
      <alignment horizontal="center" vertical="top"/>
    </xf>
    <xf numFmtId="2" fontId="40" fillId="16" borderId="2" xfId="16" applyNumberFormat="1" applyFont="1" applyFill="1" applyAlignment="1">
      <alignment horizontal="right" vertical="top"/>
    </xf>
    <xf numFmtId="4" fontId="48" fillId="3" borderId="2" xfId="16" applyNumberFormat="1" applyFont="1" applyAlignment="1">
      <alignment vertical="top"/>
    </xf>
    <xf numFmtId="4" fontId="50" fillId="3" borderId="2" xfId="16" applyNumberFormat="1" applyFont="1" applyAlignment="1">
      <alignment vertical="top"/>
    </xf>
    <xf numFmtId="4" fontId="40" fillId="16" borderId="2" xfId="16" applyNumberFormat="1" applyFont="1" applyFill="1" applyAlignment="1">
      <alignment vertical="top"/>
    </xf>
    <xf numFmtId="0" fontId="37" fillId="2" borderId="1" xfId="14" applyFont="1" applyAlignment="1">
      <alignment horizontal="left" vertical="top" indent="2"/>
    </xf>
    <xf numFmtId="0" fontId="39" fillId="3" borderId="2" xfId="16" applyNumberFormat="1" applyFont="1" applyAlignment="1">
      <alignment horizontal="left" vertical="top" indent="2"/>
    </xf>
    <xf numFmtId="4" fontId="0" fillId="4" borderId="0" xfId="0" applyNumberFormat="1" applyFill="1" applyAlignment="1">
      <alignment vertical="top"/>
    </xf>
    <xf numFmtId="3" fontId="0" fillId="4" borderId="0" xfId="0" applyNumberFormat="1" applyFill="1" applyAlignment="1">
      <alignment vertical="top"/>
    </xf>
    <xf numFmtId="0" fontId="39" fillId="3" borderId="2" xfId="16" applyFont="1" applyAlignment="1">
      <alignment horizontal="left" vertical="top" indent="2"/>
    </xf>
    <xf numFmtId="0" fontId="19" fillId="2" borderId="1" xfId="14" applyFont="1" applyAlignment="1">
      <alignment vertical="top"/>
    </xf>
    <xf numFmtId="0" fontId="41" fillId="2" borderId="1" xfId="14" quotePrefix="1" applyFont="1" applyAlignment="1">
      <alignment horizontal="left" vertical="top" indent="1"/>
    </xf>
    <xf numFmtId="2" fontId="41" fillId="2" borderId="1" xfId="14" quotePrefix="1" applyNumberFormat="1" applyFont="1" applyAlignment="1">
      <alignment horizontal="right" vertical="top"/>
    </xf>
    <xf numFmtId="2" fontId="39" fillId="16" borderId="2" xfId="12" applyNumberFormat="1" applyFont="1" applyFill="1" applyBorder="1" applyAlignment="1">
      <alignment horizontal="right" vertical="top"/>
    </xf>
    <xf numFmtId="0" fontId="52" fillId="2" borderId="1" xfId="14" applyFont="1" applyAlignment="1">
      <alignment horizontal="left" vertical="top" indent="2"/>
    </xf>
    <xf numFmtId="4" fontId="41" fillId="2" borderId="1" xfId="14" applyNumberFormat="1" applyFont="1" applyAlignment="1">
      <alignment horizontal="right" vertical="top"/>
    </xf>
    <xf numFmtId="168" fontId="0" fillId="4" borderId="0" xfId="0" applyNumberFormat="1" applyFill="1" applyAlignment="1">
      <alignment vertical="top"/>
    </xf>
    <xf numFmtId="3" fontId="9" fillId="16" borderId="2" xfId="55" applyNumberFormat="1" applyFont="1" applyFill="1" applyBorder="1" applyAlignment="1">
      <alignment horizontal="right" vertical="top"/>
    </xf>
    <xf numFmtId="0" fontId="53" fillId="4" borderId="0" xfId="0" applyFont="1" applyFill="1" applyAlignment="1">
      <alignment horizontal="center"/>
    </xf>
    <xf numFmtId="0" fontId="54" fillId="4" borderId="0" xfId="0" applyFont="1" applyFill="1" applyAlignment="1">
      <alignment vertical="top"/>
    </xf>
    <xf numFmtId="0" fontId="55" fillId="4" borderId="0" xfId="0" applyFont="1" applyFill="1" applyAlignment="1">
      <alignment vertical="top"/>
    </xf>
    <xf numFmtId="3" fontId="53" fillId="4" borderId="0" xfId="0" applyNumberFormat="1" applyFont="1" applyFill="1" applyAlignment="1">
      <alignment vertical="top"/>
    </xf>
    <xf numFmtId="2" fontId="53" fillId="4" borderId="0" xfId="0" applyNumberFormat="1" applyFont="1" applyFill="1" applyAlignment="1">
      <alignment vertical="top"/>
    </xf>
    <xf numFmtId="2" fontId="56" fillId="4" borderId="0" xfId="0" applyNumberFormat="1" applyFont="1" applyFill="1" applyAlignment="1">
      <alignment vertical="top"/>
    </xf>
    <xf numFmtId="0" fontId="56" fillId="4" borderId="0" xfId="0" applyFont="1" applyFill="1" applyAlignment="1">
      <alignment vertical="top"/>
    </xf>
    <xf numFmtId="9" fontId="9" fillId="16" borderId="2" xfId="55" applyFont="1" applyFill="1" applyBorder="1" applyAlignment="1">
      <alignment horizontal="right" vertical="top"/>
    </xf>
    <xf numFmtId="9" fontId="18" fillId="16" borderId="2" xfId="55" applyFont="1" applyFill="1" applyBorder="1" applyAlignment="1">
      <alignment horizontal="right" vertical="top"/>
    </xf>
    <xf numFmtId="9" fontId="10" fillId="2" borderId="1" xfId="14" applyNumberFormat="1" applyAlignment="1">
      <alignment vertical="top"/>
    </xf>
    <xf numFmtId="9" fontId="10" fillId="2" borderId="1" xfId="14" applyNumberFormat="1" applyAlignment="1">
      <alignment horizontal="right" vertical="top"/>
    </xf>
    <xf numFmtId="0" fontId="24" fillId="2" borderId="1" xfId="14" applyFont="1" applyAlignment="1">
      <alignment vertical="top"/>
    </xf>
    <xf numFmtId="0" fontId="24" fillId="2" borderId="14" xfId="14" applyFont="1" applyBorder="1" applyAlignment="1">
      <alignment vertical="top"/>
    </xf>
    <xf numFmtId="0" fontId="9" fillId="3" borderId="28" xfId="16" applyFont="1" applyBorder="1" applyAlignment="1">
      <alignment horizontal="left" vertical="top"/>
    </xf>
    <xf numFmtId="0" fontId="9" fillId="3" borderId="29" xfId="16" applyFont="1" applyBorder="1" applyAlignment="1">
      <alignment horizontal="left" vertical="top"/>
    </xf>
    <xf numFmtId="2" fontId="10" fillId="2" borderId="1" xfId="14" applyNumberFormat="1" applyAlignment="1">
      <alignment vertical="top"/>
    </xf>
    <xf numFmtId="0" fontId="50" fillId="3" borderId="2" xfId="16" applyFont="1" applyAlignment="1">
      <alignment vertical="top"/>
    </xf>
    <xf numFmtId="43" fontId="10" fillId="2" borderId="1" xfId="14" applyNumberFormat="1" applyAlignment="1">
      <alignment vertical="top"/>
    </xf>
    <xf numFmtId="176" fontId="10" fillId="2" borderId="1" xfId="14" applyNumberFormat="1" applyAlignment="1">
      <alignment vertical="top"/>
    </xf>
    <xf numFmtId="2" fontId="0" fillId="4" borderId="0" xfId="0" applyNumberFormat="1" applyFill="1" applyAlignment="1">
      <alignment vertical="top"/>
    </xf>
    <xf numFmtId="172" fontId="0" fillId="4" borderId="0" xfId="0" applyNumberFormat="1" applyFill="1" applyAlignment="1">
      <alignment vertical="top"/>
    </xf>
    <xf numFmtId="2" fontId="50" fillId="5" borderId="2" xfId="12" applyNumberFormat="1" applyFont="1" applyFill="1" applyBorder="1" applyAlignment="1">
      <alignment vertical="top"/>
    </xf>
    <xf numFmtId="2" fontId="48" fillId="5" borderId="2" xfId="12" applyNumberFormat="1" applyFont="1" applyFill="1" applyBorder="1" applyAlignment="1">
      <alignment horizontal="right" vertical="top"/>
    </xf>
    <xf numFmtId="0" fontId="9" fillId="16" borderId="2" xfId="12" applyFill="1" applyBorder="1" applyAlignment="1">
      <alignment horizontal="right" vertical="top"/>
    </xf>
    <xf numFmtId="2" fontId="50" fillId="3" borderId="2" xfId="16" applyNumberFormat="1" applyFont="1" applyAlignment="1">
      <alignment vertical="top"/>
    </xf>
    <xf numFmtId="0" fontId="28" fillId="4" borderId="0" xfId="67" applyFont="1" applyFill="1"/>
    <xf numFmtId="0" fontId="58" fillId="4" borderId="0" xfId="0" applyFont="1" applyFill="1" applyBorder="1"/>
    <xf numFmtId="0" fontId="59" fillId="4" borderId="0" xfId="0" applyFont="1" applyFill="1" applyAlignment="1">
      <alignment horizontal="left" indent="1"/>
    </xf>
    <xf numFmtId="167" fontId="18" fillId="16" borderId="2" xfId="55" applyNumberFormat="1" applyFont="1" applyFill="1" applyBorder="1" applyAlignment="1">
      <alignment horizontal="right" vertical="top"/>
    </xf>
    <xf numFmtId="167" fontId="9" fillId="16" borderId="2" xfId="55" applyNumberFormat="1" applyFont="1" applyFill="1" applyBorder="1" applyAlignment="1">
      <alignment horizontal="right" vertical="top"/>
    </xf>
    <xf numFmtId="167" fontId="9" fillId="16" borderId="2" xfId="12" applyNumberFormat="1" applyFill="1" applyBorder="1" applyAlignment="1">
      <alignment horizontal="right" vertical="top"/>
    </xf>
    <xf numFmtId="0" fontId="14" fillId="2" borderId="1" xfId="14" applyFont="1" applyAlignment="1">
      <alignment horizontal="left" vertical="top" indent="1"/>
    </xf>
    <xf numFmtId="0" fontId="14" fillId="2" borderId="1" xfId="14" applyFont="1" applyAlignment="1">
      <alignment vertical="top"/>
    </xf>
    <xf numFmtId="0" fontId="14" fillId="2" borderId="5" xfId="14" applyFont="1" applyBorder="1" applyAlignment="1">
      <alignment horizontal="left" vertical="top" wrapText="1"/>
    </xf>
    <xf numFmtId="4" fontId="18" fillId="16" borderId="2" xfId="16" applyNumberFormat="1" applyFont="1" applyFill="1" applyAlignment="1">
      <alignment vertical="top"/>
    </xf>
    <xf numFmtId="4" fontId="51" fillId="3" borderId="2" xfId="16" applyNumberFormat="1" applyFont="1" applyAlignment="1">
      <alignment vertical="top"/>
    </xf>
    <xf numFmtId="0" fontId="61" fillId="7" borderId="0" xfId="14" applyFont="1" applyFill="1" applyBorder="1" applyAlignment="1">
      <alignment horizontal="left" indent="2"/>
    </xf>
    <xf numFmtId="0" fontId="56" fillId="4" borderId="0" xfId="0" applyFont="1" applyFill="1" applyAlignment="1">
      <alignment vertical="top" wrapText="1"/>
    </xf>
    <xf numFmtId="177" fontId="0" fillId="4" borderId="0" xfId="0" applyNumberFormat="1" applyFill="1" applyAlignment="1">
      <alignment vertical="top"/>
    </xf>
    <xf numFmtId="177" fontId="0" fillId="4" borderId="0" xfId="0" applyNumberFormat="1" applyFill="1" applyBorder="1" applyAlignment="1">
      <alignment vertical="top"/>
    </xf>
    <xf numFmtId="10" fontId="46" fillId="3" borderId="2" xfId="55" applyNumberFormat="1" applyFont="1" applyFill="1" applyBorder="1" applyAlignment="1">
      <alignment horizontal="right" vertical="top"/>
    </xf>
    <xf numFmtId="4" fontId="9" fillId="3" borderId="2" xfId="16" applyNumberFormat="1" applyFont="1" applyAlignment="1">
      <alignment horizontal="right" vertical="top"/>
    </xf>
    <xf numFmtId="0" fontId="60" fillId="2" borderId="1" xfId="14" applyFont="1"/>
    <xf numFmtId="4" fontId="0" fillId="4" borderId="0" xfId="0" applyNumberFormat="1" applyFill="1" applyAlignment="1">
      <alignment vertical="top" wrapText="1"/>
    </xf>
    <xf numFmtId="178" fontId="9" fillId="3" borderId="2" xfId="16" applyNumberFormat="1" applyFont="1" applyAlignment="1">
      <alignment horizontal="right" vertical="top"/>
    </xf>
    <xf numFmtId="179" fontId="9" fillId="3" borderId="2" xfId="16" applyNumberFormat="1" applyFont="1" applyAlignment="1">
      <alignment horizontal="right" vertical="top"/>
    </xf>
    <xf numFmtId="3" fontId="9" fillId="3" borderId="2" xfId="16" applyNumberFormat="1" applyFont="1" applyAlignment="1">
      <alignment horizontal="right" vertical="top"/>
    </xf>
    <xf numFmtId="0" fontId="38" fillId="3" borderId="2" xfId="16" applyFont="1" applyAlignment="1">
      <alignment horizontal="left" vertical="top"/>
    </xf>
    <xf numFmtId="0" fontId="63" fillId="3" borderId="2" xfId="16" applyFont="1" applyAlignment="1">
      <alignment horizontal="left" vertical="top" indent="2"/>
    </xf>
    <xf numFmtId="0" fontId="38" fillId="3" borderId="2" xfId="16" applyFont="1"/>
    <xf numFmtId="0" fontId="18" fillId="3" borderId="21" xfId="16" applyFont="1" applyBorder="1" applyAlignment="1">
      <alignment horizontal="left"/>
    </xf>
    <xf numFmtId="0" fontId="18" fillId="3" borderId="3" xfId="16" applyFont="1" applyBorder="1" applyAlignment="1">
      <alignment horizontal="left"/>
    </xf>
    <xf numFmtId="0" fontId="18" fillId="3" borderId="22" xfId="16" applyFont="1" applyBorder="1" applyAlignment="1">
      <alignment horizontal="left"/>
    </xf>
    <xf numFmtId="0" fontId="62" fillId="3" borderId="21" xfId="18" applyFont="1" applyFill="1" applyBorder="1" applyAlignment="1">
      <alignment horizontal="left"/>
    </xf>
    <xf numFmtId="0" fontId="9" fillId="5" borderId="21" xfId="16" applyFont="1" applyFill="1" applyBorder="1" applyAlignment="1">
      <alignment horizontal="left"/>
    </xf>
    <xf numFmtId="0" fontId="9" fillId="5" borderId="3" xfId="16" applyFont="1" applyFill="1" applyBorder="1" applyAlignment="1">
      <alignment horizontal="left"/>
    </xf>
    <xf numFmtId="0" fontId="9" fillId="5" borderId="9" xfId="16" applyFont="1" applyFill="1" applyBorder="1" applyAlignment="1">
      <alignment horizontal="left"/>
    </xf>
    <xf numFmtId="0" fontId="18" fillId="3" borderId="23" xfId="16" applyFont="1" applyBorder="1" applyAlignment="1">
      <alignment horizontal="left"/>
    </xf>
    <xf numFmtId="0" fontId="18" fillId="3" borderId="11" xfId="16" applyFont="1" applyBorder="1" applyAlignment="1">
      <alignment horizontal="left"/>
    </xf>
    <xf numFmtId="0" fontId="18" fillId="3" borderId="26" xfId="16" applyFont="1" applyBorder="1" applyAlignment="1">
      <alignment horizontal="left"/>
    </xf>
    <xf numFmtId="4" fontId="28" fillId="17" borderId="30" xfId="69" applyFont="1" applyBorder="1" applyAlignment="1">
      <alignment horizontal="left"/>
      <protection locked="0"/>
    </xf>
    <xf numFmtId="4" fontId="28" fillId="17" borderId="31" xfId="69" applyFont="1" applyBorder="1" applyAlignment="1">
      <alignment horizontal="left"/>
      <protection locked="0"/>
    </xf>
    <xf numFmtId="4" fontId="28" fillId="17" borderId="32" xfId="69" applyFont="1" applyBorder="1" applyAlignment="1">
      <alignment horizontal="left"/>
      <protection locked="0"/>
    </xf>
    <xf numFmtId="4" fontId="28" fillId="17" borderId="30" xfId="69" applyFont="1" applyBorder="1" applyAlignment="1">
      <alignment horizontal="left" vertical="center"/>
      <protection locked="0"/>
    </xf>
    <xf numFmtId="4" fontId="28" fillId="17" borderId="31" xfId="69" applyFont="1" applyBorder="1" applyAlignment="1">
      <alignment horizontal="left" vertical="center"/>
      <protection locked="0"/>
    </xf>
    <xf numFmtId="4" fontId="28" fillId="17" borderId="32" xfId="69" applyFont="1" applyBorder="1" applyAlignment="1">
      <alignment horizontal="left" vertical="center"/>
      <protection locked="0"/>
    </xf>
    <xf numFmtId="4" fontId="28" fillId="17" borderId="4" xfId="69" applyFont="1" applyBorder="1" applyAlignment="1">
      <alignment horizontal="left"/>
      <protection locked="0"/>
    </xf>
    <xf numFmtId="0" fontId="18" fillId="3" borderId="24" xfId="16" applyFont="1" applyBorder="1" applyAlignment="1">
      <alignment horizontal="left"/>
    </xf>
    <xf numFmtId="0" fontId="18" fillId="3" borderId="25" xfId="16" applyFont="1" applyBorder="1" applyAlignment="1">
      <alignment horizontal="left"/>
    </xf>
    <xf numFmtId="0" fontId="18" fillId="3" borderId="27" xfId="16" applyFont="1" applyBorder="1" applyAlignment="1">
      <alignment horizontal="left"/>
    </xf>
    <xf numFmtId="0" fontId="10" fillId="2" borderId="5" xfId="14" applyBorder="1" applyAlignment="1">
      <alignment horizontal="left"/>
    </xf>
    <xf numFmtId="0" fontId="10" fillId="2" borderId="6" xfId="14" applyBorder="1" applyAlignment="1">
      <alignment horizontal="left"/>
    </xf>
    <xf numFmtId="0" fontId="10" fillId="2" borderId="7" xfId="14" applyBorder="1" applyAlignment="1">
      <alignment horizontal="left"/>
    </xf>
    <xf numFmtId="0" fontId="9" fillId="4" borderId="0" xfId="12" applyFill="1" applyAlignment="1">
      <alignment vertical="top" wrapText="1"/>
    </xf>
    <xf numFmtId="0" fontId="0" fillId="4" borderId="0" xfId="0" applyFill="1" applyBorder="1" applyAlignment="1">
      <alignment vertical="top"/>
    </xf>
    <xf numFmtId="0" fontId="9" fillId="4" borderId="0" xfId="12" applyFill="1" applyAlignment="1">
      <alignment horizontal="left" vertical="top" wrapText="1"/>
    </xf>
    <xf numFmtId="0" fontId="9" fillId="4" borderId="0" xfId="12" applyFill="1" applyAlignment="1">
      <alignment horizontal="left" vertical="top"/>
    </xf>
    <xf numFmtId="0" fontId="9" fillId="3" borderId="10" xfId="16" applyFont="1" applyBorder="1" applyAlignment="1">
      <alignment horizontal="left" vertical="top"/>
    </xf>
    <xf numFmtId="0" fontId="9" fillId="3" borderId="12" xfId="16" applyFont="1" applyBorder="1" applyAlignment="1">
      <alignment horizontal="left" vertical="top"/>
    </xf>
    <xf numFmtId="0" fontId="9" fillId="3" borderId="19" xfId="16" applyFont="1" applyBorder="1" applyAlignment="1">
      <alignment horizontal="left" vertical="top"/>
    </xf>
    <xf numFmtId="0" fontId="9" fillId="3" borderId="20" xfId="16" applyFont="1" applyBorder="1" applyAlignment="1">
      <alignment horizontal="left" vertical="top"/>
    </xf>
    <xf numFmtId="0" fontId="9" fillId="3" borderId="2" xfId="16" applyFont="1" applyAlignment="1">
      <alignment horizontal="left"/>
    </xf>
    <xf numFmtId="0" fontId="9" fillId="3" borderId="8" xfId="16" applyFont="1" applyBorder="1" applyAlignment="1">
      <alignment horizontal="left"/>
    </xf>
    <xf numFmtId="0" fontId="9" fillId="3" borderId="3" xfId="16" applyFont="1" applyBorder="1" applyAlignment="1">
      <alignment horizontal="left"/>
    </xf>
    <xf numFmtId="0" fontId="9" fillId="3" borderId="9" xfId="16" applyFont="1" applyBorder="1" applyAlignment="1">
      <alignment horizontal="left"/>
    </xf>
    <xf numFmtId="0" fontId="38" fillId="3" borderId="2" xfId="16" applyFont="1" applyAlignment="1">
      <alignment horizontal="left"/>
    </xf>
    <xf numFmtId="0" fontId="38" fillId="3" borderId="10" xfId="16" applyFont="1" applyBorder="1" applyAlignment="1">
      <alignment horizontal="left"/>
    </xf>
    <xf numFmtId="0" fontId="38" fillId="3" borderId="11" xfId="16" applyFont="1" applyBorder="1" applyAlignment="1">
      <alignment horizontal="left"/>
    </xf>
    <xf numFmtId="0" fontId="38" fillId="3" borderId="12" xfId="16" applyFont="1" applyBorder="1" applyAlignment="1">
      <alignment horizontal="left"/>
    </xf>
  </cellXfs>
  <cellStyles count="70">
    <cellStyle name="20% - Accent1" xfId="56" builtinId="30"/>
    <cellStyle name="3dp standard" xfId="27" xr:uid="{00000000-0005-0000-0000-000001000000}"/>
    <cellStyle name="3dp standard 2" xfId="34" xr:uid="{00000000-0005-0000-0000-000002000000}"/>
    <cellStyle name="Assumption" xfId="32" xr:uid="{00000000-0005-0000-0000-000003000000}"/>
    <cellStyle name="Calc-nr" xfId="68" xr:uid="{00000000-0005-0000-0000-000004000000}"/>
    <cellStyle name="Check" xfId="42" xr:uid="{00000000-0005-0000-0000-000005000000}"/>
    <cellStyle name="Comma" xfId="1" builtinId="3" customBuiltin="1"/>
    <cellStyle name="Comma [0]" xfId="2" builtinId="6" customBuiltin="1"/>
    <cellStyle name="Comma 2" xfId="17" xr:uid="{00000000-0005-0000-0000-000008000000}"/>
    <cellStyle name="Comma 2 2" xfId="45" xr:uid="{00000000-0005-0000-0000-000009000000}"/>
    <cellStyle name="Comma 2 2 2" xfId="63" xr:uid="{00000000-0005-0000-0000-00000A000000}"/>
    <cellStyle name="Comma 2 3" xfId="25" xr:uid="{00000000-0005-0000-0000-00000B000000}"/>
    <cellStyle name="Comma 2 3 2" xfId="59" xr:uid="{00000000-0005-0000-0000-00000C000000}"/>
    <cellStyle name="Comma 2 4" xfId="58" xr:uid="{00000000-0005-0000-0000-00000D000000}"/>
    <cellStyle name="Comma 3" xfId="35" xr:uid="{00000000-0005-0000-0000-00000E000000}"/>
    <cellStyle name="Comma 3 2" xfId="47" xr:uid="{00000000-0005-0000-0000-00000F000000}"/>
    <cellStyle name="Comma 3 2 2" xfId="65" xr:uid="{00000000-0005-0000-0000-000010000000}"/>
    <cellStyle name="Comma 3 3" xfId="61" xr:uid="{00000000-0005-0000-0000-000011000000}"/>
    <cellStyle name="Comma 4" xfId="43" xr:uid="{00000000-0005-0000-0000-000012000000}"/>
    <cellStyle name="Comma 4 2" xfId="48" xr:uid="{00000000-0005-0000-0000-000013000000}"/>
    <cellStyle name="Comma 4 2 2" xfId="66" xr:uid="{00000000-0005-0000-0000-000014000000}"/>
    <cellStyle name="Comma 4 3" xfId="62" xr:uid="{00000000-0005-0000-0000-000015000000}"/>
    <cellStyle name="Currency" xfId="3" builtinId="4" customBuiltin="1"/>
    <cellStyle name="Currency [0]" xfId="4" builtinId="7" customBuiltin="1"/>
    <cellStyle name="Currency 2" xfId="29" xr:uid="{00000000-0005-0000-0000-000018000000}"/>
    <cellStyle name="Currency 2 2" xfId="46" xr:uid="{00000000-0005-0000-0000-000019000000}"/>
    <cellStyle name="Currency 2 2 2" xfId="64" xr:uid="{00000000-0005-0000-0000-00001A000000}"/>
    <cellStyle name="Currency 2 3" xfId="60" xr:uid="{00000000-0005-0000-0000-00001B000000}"/>
    <cellStyle name="ERA Heading 1 3" xfId="44" xr:uid="{00000000-0005-0000-0000-00001C000000}"/>
    <cellStyle name="Group Titles" xfId="26" xr:uid="{00000000-0005-0000-0000-00001D000000}"/>
    <cellStyle name="Heading 1" xfId="6" builtinId="16" customBuiltin="1"/>
    <cellStyle name="Heading 2" xfId="7" builtinId="17" customBuiltin="1"/>
    <cellStyle name="Heading 3" xfId="8" builtinId="18" customBuiltin="1"/>
    <cellStyle name="Heading 4" xfId="9" builtinId="19" customBuiltin="1"/>
    <cellStyle name="Hyperlink" xfId="18" builtinId="8"/>
    <cellStyle name="Input-%" xfId="49" xr:uid="{00000000-0005-0000-0000-000023000000}"/>
    <cellStyle name="Input3" xfId="69" xr:uid="{00000000-0005-0000-0000-000024000000}"/>
    <cellStyle name="Input-Nr" xfId="53" xr:uid="{00000000-0005-0000-0000-000025000000}"/>
    <cellStyle name="Inputs  3dp" xfId="21" xr:uid="{00000000-0005-0000-0000-000026000000}"/>
    <cellStyle name="Link-%" xfId="52" xr:uid="{00000000-0005-0000-0000-000027000000}"/>
    <cellStyle name="Link-nr" xfId="50" xr:uid="{00000000-0005-0000-0000-000028000000}"/>
    <cellStyle name="Major Section" xfId="54" xr:uid="{00000000-0005-0000-0000-000029000000}"/>
    <cellStyle name="Mannual input" xfId="33" xr:uid="{00000000-0005-0000-0000-00002A000000}"/>
    <cellStyle name="negred" xfId="51" xr:uid="{00000000-0005-0000-0000-00002B000000}"/>
    <cellStyle name="Normal" xfId="0" builtinId="0" customBuiltin="1"/>
    <cellStyle name="Normal 2" xfId="22" xr:uid="{00000000-0005-0000-0000-00002D000000}"/>
    <cellStyle name="Normal 2 2" xfId="36" xr:uid="{00000000-0005-0000-0000-00002E000000}"/>
    <cellStyle name="Normal 3" xfId="37" xr:uid="{00000000-0005-0000-0000-00002F000000}"/>
    <cellStyle name="Normal 4" xfId="19" xr:uid="{00000000-0005-0000-0000-000030000000}"/>
    <cellStyle name="Normal 4 2 2" xfId="57" xr:uid="{00000000-0005-0000-0000-000031000000}"/>
    <cellStyle name="Normal 59 9" xfId="67" xr:uid="{00000000-0005-0000-0000-000032000000}"/>
    <cellStyle name="Note" xfId="16" builtinId="10"/>
    <cellStyle name="Numbers 0dp" xfId="23" xr:uid="{00000000-0005-0000-0000-000034000000}"/>
    <cellStyle name="Numbers 0dp 2" xfId="38" xr:uid="{00000000-0005-0000-0000-000035000000}"/>
    <cellStyle name="Percent" xfId="55" builtinId="5"/>
    <cellStyle name="Percent 2" xfId="20" xr:uid="{00000000-0005-0000-0000-000037000000}"/>
    <cellStyle name="Percent 2 2" xfId="39" xr:uid="{00000000-0005-0000-0000-000038000000}"/>
    <cellStyle name="Percent 3" xfId="40" xr:uid="{00000000-0005-0000-0000-000039000000}"/>
    <cellStyle name="Style 1" xfId="28" xr:uid="{00000000-0005-0000-0000-00003A000000}"/>
    <cellStyle name="Style 1 2" xfId="41" xr:uid="{00000000-0005-0000-0000-00003B000000}"/>
    <cellStyle name="Subtitle" xfId="11" xr:uid="{00000000-0005-0000-0000-00003C000000}"/>
    <cellStyle name="sum line" xfId="31" xr:uid="{00000000-0005-0000-0000-00003D000000}"/>
    <cellStyle name="Table Heading" xfId="14" xr:uid="{00000000-0005-0000-0000-00003E000000}"/>
    <cellStyle name="Table Text" xfId="12" xr:uid="{00000000-0005-0000-0000-00003F000000}"/>
    <cellStyle name="Table Text With Lines" xfId="13" xr:uid="{00000000-0005-0000-0000-000040000000}"/>
    <cellStyle name="Table Total Row" xfId="15" xr:uid="{00000000-0005-0000-0000-000041000000}"/>
    <cellStyle name="Text/Name" xfId="24" xr:uid="{00000000-0005-0000-0000-000042000000}"/>
    <cellStyle name="Title" xfId="5" builtinId="15" customBuiltin="1"/>
    <cellStyle name="Total" xfId="10" builtinId="25" customBuiltin="1"/>
    <cellStyle name="Years" xfId="30" xr:uid="{00000000-0005-0000-0000-000045000000}"/>
  </cellStyles>
  <dxfs count="12">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b/>
        <i val="0"/>
        <color rgb="FFFFFFFF"/>
      </font>
      <fill>
        <patternFill>
          <bgColor theme="3"/>
        </patternFill>
      </fill>
      <border>
        <left/>
        <right/>
        <top style="thin">
          <color theme="4"/>
        </top>
        <bottom style="thin">
          <color theme="4"/>
        </bottom>
        <vertical style="thin">
          <color rgb="FFFFFFFF"/>
        </vertical>
        <horizontal style="thin">
          <color rgb="FFFFFFFF"/>
        </horizontal>
      </border>
    </dxf>
    <dxf>
      <font>
        <b val="0"/>
        <i val="0"/>
        <color theme="1"/>
        <name val="Arial"/>
        <scheme val="minor"/>
      </font>
      <border>
        <left style="thin">
          <color theme="4"/>
        </left>
        <right style="thin">
          <color theme="4"/>
        </right>
        <top style="thin">
          <color theme="4"/>
        </top>
        <bottom style="thin">
          <color theme="4"/>
        </bottom>
        <vertical style="thin">
          <color theme="4"/>
        </vertical>
        <horizontal style="thin">
          <color theme="4"/>
        </horizontal>
      </border>
    </dxf>
  </dxfs>
  <tableStyles count="1" defaultTableStyle="TableStyleMedium2" defaultPivotStyle="PivotStyleLight16">
    <tableStyle name="ERA Table Grid" pivot="0" count="2" xr9:uid="{00000000-0011-0000-FFFF-FFFF00000000}">
      <tableStyleElement type="wholeTable" dxfId="11"/>
      <tableStyleElement type="headerRow" dxfId="10"/>
    </tableStyle>
  </tableStyles>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222437</xdr:colOff>
      <xdr:row>0</xdr:row>
      <xdr:rowOff>109818</xdr:rowOff>
    </xdr:from>
    <xdr:to>
      <xdr:col>4</xdr:col>
      <xdr:colOff>561269</xdr:colOff>
      <xdr:row>0</xdr:row>
      <xdr:rowOff>1314730</xdr:rowOff>
    </xdr:to>
    <xdr:pic>
      <xdr:nvPicPr>
        <xdr:cNvPr id="2" name="Picture 1">
          <a:extLst>
            <a:ext uri="{FF2B5EF4-FFF2-40B4-BE49-F238E27FC236}">
              <a16:creationId xmlns:a16="http://schemas.microsoft.com/office/drawing/2014/main" id="{B72DC742-AF78-4D46-918F-13A95AB01F55}"/>
            </a:ext>
          </a:extLst>
        </xdr:cNvPr>
        <xdr:cNvPicPr>
          <a:picLocks noChangeAspect="1"/>
        </xdr:cNvPicPr>
      </xdr:nvPicPr>
      <xdr:blipFill>
        <a:blip xmlns:r="http://schemas.openxmlformats.org/officeDocument/2006/relationships" r:embed="rId1"/>
        <a:stretch>
          <a:fillRect/>
        </a:stretch>
      </xdr:blipFill>
      <xdr:spPr>
        <a:xfrm>
          <a:off x="222437" y="109818"/>
          <a:ext cx="4425057" cy="1204912"/>
        </a:xfrm>
        <a:prstGeom prst="rect">
          <a:avLst/>
        </a:prstGeom>
      </xdr:spPr>
    </xdr:pic>
    <xdr:clientData/>
  </xdr:twoCellAnchor>
  <xdr:twoCellAnchor>
    <xdr:from>
      <xdr:col>0</xdr:col>
      <xdr:colOff>102909</xdr:colOff>
      <xdr:row>46</xdr:row>
      <xdr:rowOff>107950</xdr:rowOff>
    </xdr:from>
    <xdr:to>
      <xdr:col>17</xdr:col>
      <xdr:colOff>0</xdr:colOff>
      <xdr:row>54</xdr:row>
      <xdr:rowOff>142875</xdr:rowOff>
    </xdr:to>
    <xdr:sp macro="" textlink="">
      <xdr:nvSpPr>
        <xdr:cNvPr id="3" name="TextBox 2">
          <a:extLst>
            <a:ext uri="{FF2B5EF4-FFF2-40B4-BE49-F238E27FC236}">
              <a16:creationId xmlns:a16="http://schemas.microsoft.com/office/drawing/2014/main" id="{504F0F33-470C-467C-8E23-FB44707CC05A}"/>
            </a:ext>
          </a:extLst>
        </xdr:cNvPr>
        <xdr:cNvSpPr txBox="1"/>
      </xdr:nvSpPr>
      <xdr:spPr>
        <a:xfrm>
          <a:off x="102909" y="10052050"/>
          <a:ext cx="14422716" cy="1482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mn-lt"/>
              <a:ea typeface="+mn-ea"/>
              <a:cs typeface="+mn-cs"/>
            </a:rPr>
            <a:t>General</a:t>
          </a:r>
          <a:r>
            <a:rPr lang="en-AU" sz="1100" b="1" baseline="0">
              <a:solidFill>
                <a:schemeClr val="dk1"/>
              </a:solidFill>
              <a:effectLst/>
              <a:latin typeface="+mn-lt"/>
              <a:ea typeface="+mn-ea"/>
              <a:cs typeface="+mn-cs"/>
            </a:rPr>
            <a:t> w</a:t>
          </a:r>
          <a:r>
            <a:rPr lang="en-AU" sz="1100" b="1">
              <a:solidFill>
                <a:schemeClr val="dk1"/>
              </a:solidFill>
              <a:effectLst/>
              <a:latin typeface="+mn-lt"/>
              <a:ea typeface="+mn-ea"/>
              <a:cs typeface="+mn-cs"/>
            </a:rPr>
            <a:t>orkbook instructions:</a:t>
          </a:r>
          <a:endParaRPr lang="en-AU">
            <a:effectLst/>
          </a:endParaRPr>
        </a:p>
        <a:p>
          <a:pPr marL="228600" indent="-228600">
            <a:buFont typeface="+mj-lt"/>
            <a:buAutoNum type="arabicPeriod"/>
          </a:pPr>
          <a:r>
            <a:rPr lang="en-AU" sz="1100">
              <a:solidFill>
                <a:schemeClr val="dk1"/>
              </a:solidFill>
              <a:effectLst/>
              <a:latin typeface="+mn-lt"/>
              <a:ea typeface="+mn-ea"/>
              <a:cs typeface="+mn-cs"/>
            </a:rPr>
            <a:t>Note the colour coding used for worksheets</a:t>
          </a:r>
          <a:r>
            <a:rPr lang="en-AU" sz="1100" baseline="0">
              <a:solidFill>
                <a:schemeClr val="dk1"/>
              </a:solidFill>
              <a:effectLst/>
              <a:latin typeface="+mn-lt"/>
              <a:ea typeface="+mn-ea"/>
              <a:cs typeface="+mn-cs"/>
            </a:rPr>
            <a:t> - only populate the yellow input cells for the relevant reporting period/s.</a:t>
          </a:r>
          <a:endParaRPr lang="en-AU">
            <a:effectLst/>
          </a:endParaRPr>
        </a:p>
        <a:p>
          <a:pPr marL="228600" indent="-228600">
            <a:buFont typeface="+mj-lt"/>
            <a:buAutoNum type="arabicPeriod"/>
          </a:pPr>
          <a:r>
            <a:rPr lang="en-AU" sz="1100">
              <a:solidFill>
                <a:schemeClr val="dk1"/>
              </a:solidFill>
              <a:effectLst/>
              <a:latin typeface="+mn-lt"/>
              <a:ea typeface="+mn-ea"/>
              <a:cs typeface="+mn-cs"/>
            </a:rPr>
            <a:t>Where information is deemed and marked as confidential in this workbook (with </a:t>
          </a:r>
          <a:r>
            <a:rPr lang="en-AU" sz="1100">
              <a:solidFill>
                <a:srgbClr val="FF0000"/>
              </a:solidFill>
              <a:effectLst/>
              <a:latin typeface="+mn-lt"/>
              <a:ea typeface="+mn-ea"/>
              <a:cs typeface="+mn-cs"/>
            </a:rPr>
            <a:t>red</a:t>
          </a:r>
          <a:r>
            <a:rPr lang="en-AU" sz="1100">
              <a:solidFill>
                <a:schemeClr val="dk1"/>
              </a:solidFill>
              <a:effectLst/>
              <a:latin typeface="+mn-lt"/>
              <a:ea typeface="+mn-ea"/>
              <a:cs typeface="+mn-cs"/>
            </a:rPr>
            <a:t>), the reasons</a:t>
          </a:r>
          <a:r>
            <a:rPr lang="en-AU" sz="1100" baseline="0">
              <a:solidFill>
                <a:schemeClr val="dk1"/>
              </a:solidFill>
              <a:effectLst/>
              <a:latin typeface="+mn-lt"/>
              <a:ea typeface="+mn-ea"/>
              <a:cs typeface="+mn-cs"/>
            </a:rPr>
            <a:t> for confidentiality must be provided in the 'Confidentiality Claims' worksheet.</a:t>
          </a:r>
          <a:endParaRPr lang="en-AU">
            <a:effectLst/>
          </a:endParaRPr>
        </a:p>
        <a:p>
          <a:pPr marL="228600" indent="-228600">
            <a:buFont typeface="+mj-lt"/>
            <a:buAutoNum type="arabicPeriod"/>
          </a:pPr>
          <a:r>
            <a:rPr lang="en-AU" sz="1100" baseline="0">
              <a:solidFill>
                <a:schemeClr val="dk1"/>
              </a:solidFill>
              <a:effectLst/>
              <a:latin typeface="+mn-lt"/>
              <a:ea typeface="+mn-ea"/>
              <a:cs typeface="+mn-cs"/>
            </a:rPr>
            <a:t>Use the 'New Note' Excel tool to add a note (that reads: "see disclosure notes") to indicate when further information is provided for data in the 'Disclosure Notes' worksheet.</a:t>
          </a:r>
          <a:endParaRPr lang="en-AU">
            <a:effectLst/>
          </a:endParaRPr>
        </a:p>
        <a:p>
          <a:pPr marL="228600" indent="-228600">
            <a:buFont typeface="+mj-lt"/>
            <a:buAutoNum type="arabicPeriod"/>
          </a:pPr>
          <a:r>
            <a:rPr lang="en-AU" sz="1100">
              <a:solidFill>
                <a:schemeClr val="dk1"/>
              </a:solidFill>
              <a:effectLst/>
              <a:latin typeface="+mn-lt"/>
              <a:ea typeface="+mn-ea"/>
              <a:cs typeface="+mn-cs"/>
            </a:rPr>
            <a:t>Each worksheet has worksheet</a:t>
          </a:r>
          <a:r>
            <a:rPr lang="en-AU" sz="1100" baseline="0">
              <a:solidFill>
                <a:schemeClr val="dk1"/>
              </a:solidFill>
              <a:effectLst/>
              <a:latin typeface="+mn-lt"/>
              <a:ea typeface="+mn-ea"/>
              <a:cs typeface="+mn-cs"/>
            </a:rPr>
            <a:t> 'instructions' at the bottom of the sheet - scroll through to preview the worksheet and view the instructions prior to entering any inputs.</a:t>
          </a:r>
          <a:endParaRPr lang="en-AU">
            <a:effectLst/>
          </a:endParaRPr>
        </a:p>
        <a:p>
          <a:br>
            <a:rPr lang="en-AU" sz="1100" b="1">
              <a:solidFill>
                <a:schemeClr val="dk1"/>
              </a:solidFill>
              <a:effectLst/>
              <a:latin typeface="+mn-lt"/>
              <a:ea typeface="+mn-ea"/>
              <a:cs typeface="+mn-cs"/>
            </a:rPr>
          </a:br>
          <a:r>
            <a:rPr lang="en-AU" sz="1100" b="1">
              <a:solidFill>
                <a:schemeClr val="dk1"/>
              </a:solidFill>
              <a:effectLst/>
              <a:latin typeface="+mn-lt"/>
              <a:ea typeface="+mn-ea"/>
              <a:cs typeface="+mn-cs"/>
            </a:rPr>
            <a:t>'Cover'</a:t>
          </a:r>
          <a:r>
            <a:rPr lang="en-AU" sz="1100" b="1" baseline="0">
              <a:solidFill>
                <a:schemeClr val="dk1"/>
              </a:solidFill>
              <a:effectLst/>
              <a:latin typeface="+mn-lt"/>
              <a:ea typeface="+mn-ea"/>
              <a:cs typeface="+mn-cs"/>
            </a:rPr>
            <a:t> w</a:t>
          </a:r>
          <a:r>
            <a:rPr lang="en-AU" sz="1100" b="1">
              <a:solidFill>
                <a:schemeClr val="dk1"/>
              </a:solidFill>
              <a:effectLst/>
              <a:latin typeface="+mn-lt"/>
              <a:ea typeface="+mn-ea"/>
              <a:cs typeface="+mn-cs"/>
            </a:rPr>
            <a:t>orksheet instructions:</a:t>
          </a:r>
          <a:r>
            <a:rPr lang="en-AU" sz="1100" b="1" baseline="0">
              <a:solidFill>
                <a:schemeClr val="dk1"/>
              </a:solidFill>
              <a:effectLst/>
              <a:latin typeface="+mn-lt"/>
              <a:ea typeface="+mn-ea"/>
              <a:cs typeface="+mn-cs"/>
            </a:rPr>
            <a:t> </a:t>
          </a:r>
          <a:endParaRPr lang="en-AU">
            <a:effectLst/>
          </a:endParaRPr>
        </a:p>
        <a:p>
          <a:pPr marL="228600" indent="-228600">
            <a:buFont typeface="+mj-lt"/>
            <a:buAutoNum type="arabicPeriod"/>
          </a:pPr>
          <a:r>
            <a:rPr lang="en-AU" sz="1100">
              <a:solidFill>
                <a:schemeClr val="dk1"/>
              </a:solidFill>
              <a:effectLst/>
              <a:latin typeface="+mn-lt"/>
              <a:ea typeface="+mn-ea"/>
              <a:cs typeface="+mn-cs"/>
            </a:rPr>
            <a:t>Populate</a:t>
          </a:r>
          <a:r>
            <a:rPr lang="en-AU" sz="1100" baseline="0">
              <a:solidFill>
                <a:schemeClr val="dk1"/>
              </a:solidFill>
              <a:effectLst/>
              <a:latin typeface="+mn-lt"/>
              <a:ea typeface="+mn-ea"/>
              <a:cs typeface="+mn-cs"/>
            </a:rPr>
            <a:t> yellow input cells.</a:t>
          </a:r>
          <a:endParaRPr lang="en-AU">
            <a:effectLst/>
          </a:endParaRPr>
        </a:p>
        <a:p>
          <a:endParaRPr lang="en-AU" sz="1100" baseline="0"/>
        </a:p>
      </xdr:txBody>
    </xdr:sp>
    <xdr:clientData/>
  </xdr:twoCellAnchor>
  <xdr:twoCellAnchor>
    <xdr:from>
      <xdr:col>10</xdr:col>
      <xdr:colOff>666749</xdr:colOff>
      <xdr:row>5</xdr:row>
      <xdr:rowOff>142874</xdr:rowOff>
    </xdr:from>
    <xdr:to>
      <xdr:col>17</xdr:col>
      <xdr:colOff>0</xdr:colOff>
      <xdr:row>18</xdr:row>
      <xdr:rowOff>123824</xdr:rowOff>
    </xdr:to>
    <xdr:sp macro="" textlink="">
      <xdr:nvSpPr>
        <xdr:cNvPr id="4" name="Rectangle 3">
          <a:extLst>
            <a:ext uri="{FF2B5EF4-FFF2-40B4-BE49-F238E27FC236}">
              <a16:creationId xmlns:a16="http://schemas.microsoft.com/office/drawing/2014/main" id="{1F9EAF87-0ED8-431C-8E18-74906F687AA1}"/>
            </a:ext>
          </a:extLst>
        </xdr:cNvPr>
        <xdr:cNvSpPr/>
      </xdr:nvSpPr>
      <xdr:spPr>
        <a:xfrm>
          <a:off x="9334499" y="2362199"/>
          <a:ext cx="5400676" cy="239077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61912</xdr:colOff>
      <xdr:row>59</xdr:row>
      <xdr:rowOff>176214</xdr:rowOff>
    </xdr:from>
    <xdr:to>
      <xdr:col>6</xdr:col>
      <xdr:colOff>1047750</xdr:colOff>
      <xdr:row>63</xdr:row>
      <xdr:rowOff>47625</xdr:rowOff>
    </xdr:to>
    <xdr:sp macro="" textlink="">
      <xdr:nvSpPr>
        <xdr:cNvPr id="2" name="TextBox 1">
          <a:extLst>
            <a:ext uri="{FF2B5EF4-FFF2-40B4-BE49-F238E27FC236}">
              <a16:creationId xmlns:a16="http://schemas.microsoft.com/office/drawing/2014/main" id="{4B91A331-08B4-4EE7-A046-D07DFA31F2D0}"/>
            </a:ext>
          </a:extLst>
        </xdr:cNvPr>
        <xdr:cNvSpPr txBox="1"/>
      </xdr:nvSpPr>
      <xdr:spPr>
        <a:xfrm>
          <a:off x="319087" y="10901364"/>
          <a:ext cx="8843963" cy="5953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b="1"/>
            <a:t>'KPIs'</a:t>
          </a:r>
          <a:r>
            <a:rPr lang="en-AU" sz="1000" b="1" baseline="0"/>
            <a:t> w</a:t>
          </a:r>
          <a:r>
            <a:rPr lang="en-AU" sz="1000" b="1"/>
            <a:t>orksheet instructions:</a:t>
          </a:r>
          <a:endParaRPr lang="en-AU" sz="1000"/>
        </a:p>
        <a:p>
          <a:pPr marL="0" marR="0" lvl="0" indent="0" defTabSz="914400" eaLnBrk="1" fontAlgn="auto" latinLnBrk="0" hangingPunct="1">
            <a:lnSpc>
              <a:spcPct val="100000"/>
            </a:lnSpc>
            <a:spcBef>
              <a:spcPts val="0"/>
            </a:spcBef>
            <a:spcAft>
              <a:spcPts val="0"/>
            </a:spcAft>
            <a:buClrTx/>
            <a:buSzTx/>
            <a:buFontTx/>
            <a:buNone/>
            <a:tabLst/>
            <a:defRPr/>
          </a:pPr>
          <a:endParaRPr lang="en-AU" sz="10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000">
              <a:solidFill>
                <a:schemeClr val="dk1"/>
              </a:solidFill>
              <a:effectLst/>
              <a:latin typeface="+mn-lt"/>
              <a:ea typeface="+mn-ea"/>
              <a:cs typeface="+mn-cs"/>
            </a:rPr>
            <a:t>1. Populate yellow input cells (note</a:t>
          </a:r>
          <a:r>
            <a:rPr lang="en-AU" sz="1000" baseline="0">
              <a:solidFill>
                <a:schemeClr val="dk1"/>
              </a:solidFill>
              <a:effectLst/>
              <a:latin typeface="+mn-lt"/>
              <a:ea typeface="+mn-ea"/>
              <a:cs typeface="+mn-cs"/>
            </a:rPr>
            <a:t> unit measures for the data).</a:t>
          </a:r>
          <a:endParaRPr lang="en-AU" sz="1000">
            <a:solidFill>
              <a:schemeClr val="dk1"/>
            </a:solidFill>
            <a:effectLst/>
            <a:latin typeface="+mn-lt"/>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144461</xdr:colOff>
      <xdr:row>38</xdr:row>
      <xdr:rowOff>142878</xdr:rowOff>
    </xdr:from>
    <xdr:to>
      <xdr:col>6</xdr:col>
      <xdr:colOff>968375</xdr:colOff>
      <xdr:row>42</xdr:row>
      <xdr:rowOff>34926</xdr:rowOff>
    </xdr:to>
    <xdr:sp macro="" textlink="">
      <xdr:nvSpPr>
        <xdr:cNvPr id="2" name="TextBox 1">
          <a:extLst>
            <a:ext uri="{FF2B5EF4-FFF2-40B4-BE49-F238E27FC236}">
              <a16:creationId xmlns:a16="http://schemas.microsoft.com/office/drawing/2014/main" id="{2CB50C9F-8E2E-42DE-B29B-B44919F551F9}"/>
            </a:ext>
          </a:extLst>
        </xdr:cNvPr>
        <xdr:cNvSpPr txBox="1"/>
      </xdr:nvSpPr>
      <xdr:spPr>
        <a:xfrm>
          <a:off x="398461" y="6834191"/>
          <a:ext cx="7435852" cy="5905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b="1"/>
            <a:t>'Network'</a:t>
          </a:r>
          <a:r>
            <a:rPr lang="en-AU" sz="1000" b="1" baseline="0"/>
            <a:t> w</a:t>
          </a:r>
          <a:r>
            <a:rPr lang="en-AU" sz="1000" b="1"/>
            <a:t>orksheet instructions:</a:t>
          </a:r>
          <a:endParaRPr lang="en-AU" sz="1000"/>
        </a:p>
        <a:p>
          <a:pPr marL="0" marR="0" lvl="0" indent="0" defTabSz="914400" eaLnBrk="1" fontAlgn="auto" latinLnBrk="0" hangingPunct="1">
            <a:lnSpc>
              <a:spcPct val="100000"/>
            </a:lnSpc>
            <a:spcBef>
              <a:spcPts val="0"/>
            </a:spcBef>
            <a:spcAft>
              <a:spcPts val="0"/>
            </a:spcAft>
            <a:buClrTx/>
            <a:buSzTx/>
            <a:buFontTx/>
            <a:buNone/>
            <a:tabLst/>
            <a:defRPr/>
          </a:pPr>
          <a:endParaRPr lang="en-AU" sz="10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000">
              <a:solidFill>
                <a:schemeClr val="dk1"/>
              </a:solidFill>
              <a:effectLst/>
              <a:latin typeface="+mn-lt"/>
              <a:ea typeface="+mn-ea"/>
              <a:cs typeface="+mn-cs"/>
            </a:rPr>
            <a:t>1. Populate yellow input cells (note</a:t>
          </a:r>
          <a:r>
            <a:rPr lang="en-AU" sz="1000" baseline="0">
              <a:solidFill>
                <a:schemeClr val="dk1"/>
              </a:solidFill>
              <a:effectLst/>
              <a:latin typeface="+mn-lt"/>
              <a:ea typeface="+mn-ea"/>
              <a:cs typeface="+mn-cs"/>
            </a:rPr>
            <a:t> unit measures for the data).</a:t>
          </a:r>
          <a:endParaRPr lang="en-AU" sz="1000">
            <a:solidFill>
              <a:schemeClr val="dk1"/>
            </a:solidFill>
            <a:effectLst/>
            <a:latin typeface="+mn-lt"/>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117476</xdr:colOff>
      <xdr:row>31</xdr:row>
      <xdr:rowOff>152401</xdr:rowOff>
    </xdr:from>
    <xdr:to>
      <xdr:col>12</xdr:col>
      <xdr:colOff>850901</xdr:colOff>
      <xdr:row>37</xdr:row>
      <xdr:rowOff>104775</xdr:rowOff>
    </xdr:to>
    <xdr:sp macro="" textlink="">
      <xdr:nvSpPr>
        <xdr:cNvPr id="2" name="TextBox 1">
          <a:extLst>
            <a:ext uri="{FF2B5EF4-FFF2-40B4-BE49-F238E27FC236}">
              <a16:creationId xmlns:a16="http://schemas.microsoft.com/office/drawing/2014/main" id="{1ABF4898-9D04-44E5-ACC8-7D8186D88151}"/>
            </a:ext>
          </a:extLst>
        </xdr:cNvPr>
        <xdr:cNvSpPr txBox="1"/>
      </xdr:nvSpPr>
      <xdr:spPr>
        <a:xfrm>
          <a:off x="117476" y="5238751"/>
          <a:ext cx="8963025" cy="9239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b="1"/>
            <a:t>'Confidentiality</a:t>
          </a:r>
          <a:r>
            <a:rPr lang="en-AU" sz="1000" b="1" baseline="0"/>
            <a:t> Claims</a:t>
          </a:r>
          <a:r>
            <a:rPr lang="en-AU" sz="1000" b="1"/>
            <a:t>'</a:t>
          </a:r>
          <a:r>
            <a:rPr lang="en-AU" sz="1000" b="1" baseline="0"/>
            <a:t> w</a:t>
          </a:r>
          <a:r>
            <a:rPr lang="en-AU" sz="1000" b="1"/>
            <a:t>orksheet instructions:</a:t>
          </a:r>
          <a:br>
            <a:rPr lang="en-AU" sz="1000" b="1"/>
          </a:br>
          <a:endParaRPr lang="en-AU" sz="1000"/>
        </a:p>
        <a:p>
          <a:pPr marL="228600" indent="-228600">
            <a:buFont typeface="+mj-lt"/>
            <a:buAutoNum type="arabicPeriod"/>
          </a:pPr>
          <a:r>
            <a:rPr lang="en-AU" sz="1000"/>
            <a:t>Populate</a:t>
          </a:r>
          <a:r>
            <a:rPr lang="en-AU" sz="1000" baseline="0"/>
            <a:t> yellow input cells - insert additional rows if required.</a:t>
          </a:r>
          <a:endParaRPr lang="en-AU" sz="1000"/>
        </a:p>
        <a:p>
          <a:pPr marL="228600" indent="-228600">
            <a:buFont typeface="+mj-lt"/>
            <a:buAutoNum type="arabicPeriod"/>
          </a:pPr>
          <a:r>
            <a:rPr lang="en-AU" sz="1000" baseline="0"/>
            <a:t>The worksheet and cell references to which this worksheet identifies should be 'input cells' that are coloured coded "yellow / red" (i.e. yellow cell / red font).</a:t>
          </a:r>
          <a:endParaRPr lang="en-AU" sz="10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69850</xdr:colOff>
      <xdr:row>31</xdr:row>
      <xdr:rowOff>80962</xdr:rowOff>
    </xdr:from>
    <xdr:to>
      <xdr:col>12</xdr:col>
      <xdr:colOff>803275</xdr:colOff>
      <xdr:row>35</xdr:row>
      <xdr:rowOff>157162</xdr:rowOff>
    </xdr:to>
    <xdr:sp macro="" textlink="">
      <xdr:nvSpPr>
        <xdr:cNvPr id="2" name="TextBox 1">
          <a:extLst>
            <a:ext uri="{FF2B5EF4-FFF2-40B4-BE49-F238E27FC236}">
              <a16:creationId xmlns:a16="http://schemas.microsoft.com/office/drawing/2014/main" id="{6A154B89-D7DD-47DD-8FF1-5073FC77210B}"/>
            </a:ext>
          </a:extLst>
        </xdr:cNvPr>
        <xdr:cNvSpPr txBox="1"/>
      </xdr:nvSpPr>
      <xdr:spPr>
        <a:xfrm>
          <a:off x="69850" y="5073650"/>
          <a:ext cx="8924925" cy="711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b="1"/>
            <a:t>'Disclosure</a:t>
          </a:r>
          <a:r>
            <a:rPr lang="en-AU" sz="1000" b="1" baseline="0"/>
            <a:t> Notes</a:t>
          </a:r>
          <a:r>
            <a:rPr lang="en-AU" sz="1000" b="1"/>
            <a:t>'</a:t>
          </a:r>
          <a:r>
            <a:rPr lang="en-AU" sz="1000" b="1" baseline="0"/>
            <a:t> w</a:t>
          </a:r>
          <a:r>
            <a:rPr lang="en-AU" sz="1000" b="1"/>
            <a:t>orksheet instructions:</a:t>
          </a:r>
          <a:br>
            <a:rPr lang="en-AU" sz="1000" b="1"/>
          </a:br>
          <a:endParaRPr lang="en-AU" sz="1000"/>
        </a:p>
        <a:p>
          <a:pPr marL="228600" indent="-228600">
            <a:buFont typeface="+mj-lt"/>
            <a:buAutoNum type="arabicPeriod"/>
          </a:pPr>
          <a:r>
            <a:rPr lang="en-AU" sz="1000"/>
            <a:t>Populate</a:t>
          </a:r>
          <a:r>
            <a:rPr lang="en-AU" sz="1000" baseline="0"/>
            <a:t> yellow input cells - insert additional rows if required.</a:t>
          </a:r>
          <a:endParaRPr lang="en-AU" sz="1000" baseline="0">
            <a:solidFill>
              <a:schemeClr val="dk1"/>
            </a:solidFill>
            <a:latin typeface="+mn-lt"/>
            <a:ea typeface="+mn-ea"/>
            <a:cs typeface="+mn-cs"/>
          </a:endParaRPr>
        </a:p>
        <a:p>
          <a:pPr marL="228600" indent="-228600">
            <a:buFont typeface="+mj-lt"/>
            <a:buAutoNum type="arabicPeriod"/>
          </a:pPr>
          <a:r>
            <a:rPr lang="en-AU" sz="1000" baseline="0">
              <a:solidFill>
                <a:schemeClr val="dk1"/>
              </a:solidFill>
              <a:latin typeface="+mn-lt"/>
              <a:ea typeface="+mn-ea"/>
              <a:cs typeface="+mn-cs"/>
            </a:rPr>
            <a:t>The worksheet and cell references to which this worksheet identifies should be 'input cells' that have an Excel Note that reads: "see disclosure notes".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61914</xdr:colOff>
      <xdr:row>23</xdr:row>
      <xdr:rowOff>71436</xdr:rowOff>
    </xdr:from>
    <xdr:to>
      <xdr:col>13</xdr:col>
      <xdr:colOff>638176</xdr:colOff>
      <xdr:row>31</xdr:row>
      <xdr:rowOff>19050</xdr:rowOff>
    </xdr:to>
    <xdr:sp macro="" textlink="">
      <xdr:nvSpPr>
        <xdr:cNvPr id="2" name="TextBox 1">
          <a:extLst>
            <a:ext uri="{FF2B5EF4-FFF2-40B4-BE49-F238E27FC236}">
              <a16:creationId xmlns:a16="http://schemas.microsoft.com/office/drawing/2014/main" id="{3FA6B28E-B11C-4FB0-BB60-9BFB14B974DC}"/>
            </a:ext>
          </a:extLst>
        </xdr:cNvPr>
        <xdr:cNvSpPr txBox="1"/>
      </xdr:nvSpPr>
      <xdr:spPr>
        <a:xfrm>
          <a:off x="319089" y="4243386"/>
          <a:ext cx="8824912" cy="13954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b="1"/>
            <a:t>'CPI'</a:t>
          </a:r>
          <a:r>
            <a:rPr lang="en-AU" sz="1000" b="1" baseline="0"/>
            <a:t> w</a:t>
          </a:r>
          <a:r>
            <a:rPr lang="en-AU" sz="1000" b="1"/>
            <a:t>orksheet instructions:</a:t>
          </a:r>
        </a:p>
        <a:p>
          <a:endParaRPr lang="en-AU" sz="1000"/>
        </a:p>
        <a:p>
          <a:pPr marL="0" marR="0" lvl="0" indent="0" defTabSz="914400" eaLnBrk="1" fontAlgn="auto" latinLnBrk="0" hangingPunct="1">
            <a:lnSpc>
              <a:spcPct val="100000"/>
            </a:lnSpc>
            <a:spcBef>
              <a:spcPts val="0"/>
            </a:spcBef>
            <a:spcAft>
              <a:spcPts val="0"/>
            </a:spcAft>
            <a:buClrTx/>
            <a:buSzTx/>
            <a:buFontTx/>
            <a:buNone/>
            <a:tabLst/>
            <a:defRPr/>
          </a:pPr>
          <a:r>
            <a:rPr lang="en-AU" sz="1000">
              <a:solidFill>
                <a:schemeClr val="dk1"/>
              </a:solidFill>
              <a:effectLst/>
              <a:latin typeface="+mn-lt"/>
              <a:ea typeface="+mn-ea"/>
              <a:cs typeface="+mn-cs"/>
            </a:rPr>
            <a:t>The financial information in the ERA's Final Decision for the MWSWGDS access arrangement was provided on both a nominal and real basis, with all real financial information (including forecasts) expressed in constant prices as at </a:t>
          </a:r>
          <a:r>
            <a:rPr lang="en-AU" sz="1000" u="sng">
              <a:solidFill>
                <a:schemeClr val="dk1"/>
              </a:solidFill>
              <a:effectLst/>
              <a:latin typeface="+mn-lt"/>
              <a:ea typeface="+mn-ea"/>
              <a:cs typeface="+mn-cs"/>
            </a:rPr>
            <a:t>31 December 2019</a:t>
          </a:r>
          <a:r>
            <a:rPr lang="en-AU" sz="1000">
              <a:solidFill>
                <a:schemeClr val="dk1"/>
              </a:solidFill>
              <a:effectLst/>
              <a:latin typeface="+mn-lt"/>
              <a:ea typeface="+mn-ea"/>
              <a:cs typeface="+mn-cs"/>
            </a:rPr>
            <a:t>.  This worksheet shows the actual consumer price index and forecast inflation values used by the ERA for its Final Decision and is used in this RIN workbook to convert ERA approved forecasts from the Final Decision into nominal dollars using updated actual consumer price index values. </a:t>
          </a:r>
        </a:p>
        <a:p>
          <a:pPr marL="0" marR="0" lvl="0" indent="0" defTabSz="914400" eaLnBrk="1" fontAlgn="auto" latinLnBrk="0" hangingPunct="1">
            <a:lnSpc>
              <a:spcPct val="100000"/>
            </a:lnSpc>
            <a:spcBef>
              <a:spcPts val="0"/>
            </a:spcBef>
            <a:spcAft>
              <a:spcPts val="0"/>
            </a:spcAft>
            <a:buClrTx/>
            <a:buSzTx/>
            <a:buFontTx/>
            <a:buNone/>
            <a:tabLst/>
            <a:defRPr/>
          </a:pPr>
          <a:endParaRPr lang="en-AU" sz="1000">
            <a:solidFill>
              <a:schemeClr val="dk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en-AU" sz="1000">
              <a:solidFill>
                <a:schemeClr val="dk1"/>
              </a:solidFill>
              <a:effectLst/>
              <a:latin typeface="+mn-lt"/>
              <a:ea typeface="+mn-ea"/>
              <a:cs typeface="+mn-cs"/>
            </a:rPr>
            <a:t>Update the yellow input cell with the actual December CPI value.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103187</xdr:colOff>
      <xdr:row>126</xdr:row>
      <xdr:rowOff>52389</xdr:rowOff>
    </xdr:from>
    <xdr:to>
      <xdr:col>7</xdr:col>
      <xdr:colOff>1184275</xdr:colOff>
      <xdr:row>133</xdr:row>
      <xdr:rowOff>4761</xdr:rowOff>
    </xdr:to>
    <xdr:sp macro="" textlink="">
      <xdr:nvSpPr>
        <xdr:cNvPr id="2" name="TextBox 1">
          <a:extLst>
            <a:ext uri="{FF2B5EF4-FFF2-40B4-BE49-F238E27FC236}">
              <a16:creationId xmlns:a16="http://schemas.microsoft.com/office/drawing/2014/main" id="{E05DE320-65A9-4F6B-AE30-256886E44DB3}"/>
            </a:ext>
          </a:extLst>
        </xdr:cNvPr>
        <xdr:cNvSpPr txBox="1"/>
      </xdr:nvSpPr>
      <xdr:spPr>
        <a:xfrm>
          <a:off x="357187" y="22142452"/>
          <a:ext cx="9375776" cy="11747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b="1"/>
            <a:t>'Demand'</a:t>
          </a:r>
          <a:r>
            <a:rPr lang="en-AU" sz="1000" b="1" baseline="0"/>
            <a:t> w</a:t>
          </a:r>
          <a:r>
            <a:rPr lang="en-AU" sz="1000" b="1"/>
            <a:t>orksheet instructions:</a:t>
          </a:r>
          <a:endParaRPr lang="en-AU" sz="1000"/>
        </a:p>
        <a:p>
          <a:pPr marL="0" marR="0" lvl="0" indent="0" defTabSz="914400" eaLnBrk="1" fontAlgn="auto" latinLnBrk="0" hangingPunct="1">
            <a:lnSpc>
              <a:spcPct val="100000"/>
            </a:lnSpc>
            <a:spcBef>
              <a:spcPts val="0"/>
            </a:spcBef>
            <a:spcAft>
              <a:spcPts val="0"/>
            </a:spcAft>
            <a:buClrTx/>
            <a:buSzTx/>
            <a:buFontTx/>
            <a:buNone/>
            <a:tabLst/>
            <a:defRPr/>
          </a:pPr>
          <a:endParaRPr lang="en-AU" sz="1000">
            <a:solidFill>
              <a:schemeClr val="dk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en-AU" sz="1000">
              <a:solidFill>
                <a:schemeClr val="dk1"/>
              </a:solidFill>
              <a:effectLst/>
              <a:latin typeface="+mn-lt"/>
              <a:ea typeface="+mn-ea"/>
              <a:cs typeface="+mn-cs"/>
            </a:rPr>
            <a:t>Populate yellow input cells (note</a:t>
          </a:r>
          <a:r>
            <a:rPr lang="en-AU" sz="1000" baseline="0">
              <a:solidFill>
                <a:schemeClr val="dk1"/>
              </a:solidFill>
              <a:effectLst/>
              <a:latin typeface="+mn-lt"/>
              <a:ea typeface="+mn-ea"/>
              <a:cs typeface="+mn-cs"/>
            </a:rPr>
            <a:t> unit measures for the data).</a:t>
          </a:r>
          <a:endParaRPr lang="en-AU" sz="1000">
            <a:solidFill>
              <a:schemeClr val="dk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en-AU" sz="1000">
              <a:solidFill>
                <a:schemeClr val="dk1"/>
              </a:solidFill>
              <a:effectLst/>
              <a:latin typeface="+mn-lt"/>
              <a:ea typeface="+mn-ea"/>
              <a:cs typeface="+mn-cs"/>
            </a:rPr>
            <a:t>Where the variance</a:t>
          </a:r>
          <a:r>
            <a:rPr lang="en-AU" sz="1000" baseline="0">
              <a:solidFill>
                <a:schemeClr val="dk1"/>
              </a:solidFill>
              <a:effectLst/>
              <a:latin typeface="+mn-lt"/>
              <a:ea typeface="+mn-ea"/>
              <a:cs typeface="+mn-cs"/>
            </a:rPr>
            <a:t> between the approved forecast and actual is </a:t>
          </a:r>
          <a:r>
            <a:rPr lang="en-AU" sz="1000" u="none" baseline="0">
              <a:solidFill>
                <a:schemeClr val="dk1"/>
              </a:solidFill>
              <a:effectLst/>
              <a:latin typeface="+mn-lt"/>
              <a:ea typeface="+mn-ea"/>
              <a:cs typeface="+mn-cs"/>
            </a:rPr>
            <a:t>greater than the following specified amounts, </a:t>
          </a:r>
          <a:r>
            <a:rPr lang="en-AU" sz="1000" baseline="0">
              <a:solidFill>
                <a:schemeClr val="dk1"/>
              </a:solidFill>
              <a:effectLst/>
              <a:latin typeface="+mn-lt"/>
              <a:ea typeface="+mn-ea"/>
              <a:cs typeface="+mn-cs"/>
            </a:rPr>
            <a:t>provide known reasons for the variance in the 'Disclosure Notes' worksheet: </a:t>
          </a:r>
        </a:p>
        <a:p>
          <a:pPr marL="685800" marR="0" lvl="1" indent="-2286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lang="en-AU" sz="1000" baseline="0">
              <a:solidFill>
                <a:sysClr val="windowText" lastClr="000000"/>
              </a:solidFill>
              <a:effectLst/>
              <a:latin typeface="+mn-lt"/>
              <a:ea typeface="+mn-ea"/>
              <a:cs typeface="+mn-cs"/>
            </a:rPr>
            <a:t>For haulage reference services: </a:t>
          </a:r>
          <a:r>
            <a:rPr lang="en-AU" sz="1100" baseline="0">
              <a:solidFill>
                <a:schemeClr val="dk1"/>
              </a:solidFill>
              <a:effectLst/>
              <a:latin typeface="+mn-lt"/>
              <a:ea typeface="+mn-ea"/>
              <a:cs typeface="+mn-cs"/>
            </a:rPr>
            <a:t>+/- 5% </a:t>
          </a:r>
          <a:endParaRPr lang="en-AU" sz="1000" baseline="0">
            <a:solidFill>
              <a:sysClr val="windowText" lastClr="000000"/>
            </a:solidFill>
            <a:effectLst/>
            <a:latin typeface="+mn-lt"/>
            <a:ea typeface="+mn-ea"/>
            <a:cs typeface="+mn-cs"/>
          </a:endParaRPr>
        </a:p>
        <a:p>
          <a:pPr marL="685800" marR="0" lvl="1" indent="-2286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lang="en-AU" sz="1100" baseline="0">
              <a:solidFill>
                <a:schemeClr val="dk1"/>
              </a:solidFill>
              <a:effectLst/>
              <a:latin typeface="+mn-lt"/>
              <a:ea typeface="+mn-ea"/>
              <a:cs typeface="+mn-cs"/>
            </a:rPr>
            <a:t>For ancillary reference services: </a:t>
          </a:r>
          <a:r>
            <a:rPr lang="en-AU" sz="1000" baseline="0">
              <a:solidFill>
                <a:sysClr val="windowText" lastClr="000000"/>
              </a:solidFill>
              <a:effectLst/>
              <a:latin typeface="+mn-lt"/>
              <a:ea typeface="+mn-ea"/>
              <a:cs typeface="+mn-cs"/>
            </a:rPr>
            <a:t>+/- 25% </a:t>
          </a:r>
          <a:r>
            <a:rPr lang="en-AU" sz="1000" u="sng" baseline="0">
              <a:solidFill>
                <a:sysClr val="windowText" lastClr="000000"/>
              </a:solidFill>
              <a:effectLst/>
              <a:latin typeface="+mn-lt"/>
              <a:ea typeface="+mn-ea"/>
              <a:cs typeface="+mn-cs"/>
            </a:rPr>
            <a:t>and</a:t>
          </a:r>
          <a:r>
            <a:rPr lang="en-AU" sz="1000" baseline="0">
              <a:solidFill>
                <a:sysClr val="windowText" lastClr="000000"/>
              </a:solidFill>
              <a:effectLst/>
              <a:latin typeface="+mn-lt"/>
              <a:ea typeface="+mn-ea"/>
              <a:cs typeface="+mn-cs"/>
            </a:rPr>
            <a:t> more than 1000 units of activity (in absolute value) </a:t>
          </a:r>
          <a:endParaRPr lang="en-AU" sz="1000">
            <a:solidFill>
              <a:sysClr val="windowText" lastClr="000000"/>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57149</xdr:colOff>
      <xdr:row>12</xdr:row>
      <xdr:rowOff>101601</xdr:rowOff>
    </xdr:from>
    <xdr:to>
      <xdr:col>7</xdr:col>
      <xdr:colOff>912813</xdr:colOff>
      <xdr:row>16</xdr:row>
      <xdr:rowOff>6349</xdr:rowOff>
    </xdr:to>
    <xdr:sp macro="" textlink="">
      <xdr:nvSpPr>
        <xdr:cNvPr id="2" name="TextBox 1">
          <a:extLst>
            <a:ext uri="{FF2B5EF4-FFF2-40B4-BE49-F238E27FC236}">
              <a16:creationId xmlns:a16="http://schemas.microsoft.com/office/drawing/2014/main" id="{6062564E-33C2-45B7-AD64-A3ECE27BB8D0}"/>
            </a:ext>
          </a:extLst>
        </xdr:cNvPr>
        <xdr:cNvSpPr txBox="1"/>
      </xdr:nvSpPr>
      <xdr:spPr>
        <a:xfrm>
          <a:off x="311149" y="2252664"/>
          <a:ext cx="8269289" cy="6032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b="1"/>
            <a:t>'Demand (4b)'</a:t>
          </a:r>
          <a:r>
            <a:rPr lang="en-AU" sz="1000" b="1" baseline="0"/>
            <a:t> w</a:t>
          </a:r>
          <a:r>
            <a:rPr lang="en-AU" sz="1000" b="1"/>
            <a:t>orksheet instructions:</a:t>
          </a:r>
          <a:endParaRPr lang="en-AU" sz="1000"/>
        </a:p>
        <a:p>
          <a:pPr marL="0" marR="0" lvl="0" indent="0" defTabSz="914400" eaLnBrk="1" fontAlgn="auto" latinLnBrk="0" hangingPunct="1">
            <a:lnSpc>
              <a:spcPct val="100000"/>
            </a:lnSpc>
            <a:spcBef>
              <a:spcPts val="0"/>
            </a:spcBef>
            <a:spcAft>
              <a:spcPts val="0"/>
            </a:spcAft>
            <a:buClrTx/>
            <a:buSzTx/>
            <a:buFontTx/>
            <a:buNone/>
            <a:tabLst/>
            <a:defRPr/>
          </a:pPr>
          <a:endParaRPr lang="en-AU" sz="1000">
            <a:solidFill>
              <a:schemeClr val="dk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en-AU" sz="1000">
              <a:solidFill>
                <a:schemeClr val="dk1"/>
              </a:solidFill>
              <a:effectLst/>
              <a:latin typeface="+mn-lt"/>
              <a:ea typeface="+mn-ea"/>
              <a:cs typeface="+mn-cs"/>
            </a:rPr>
            <a:t>Populate yellow input cells (note</a:t>
          </a:r>
          <a:r>
            <a:rPr lang="en-AU" sz="1000" baseline="0">
              <a:solidFill>
                <a:schemeClr val="dk1"/>
              </a:solidFill>
              <a:effectLst/>
              <a:latin typeface="+mn-lt"/>
              <a:ea typeface="+mn-ea"/>
              <a:cs typeface="+mn-cs"/>
            </a:rPr>
            <a:t> unit measures for the data).</a:t>
          </a:r>
          <a:endParaRPr lang="en-AU" sz="1000">
            <a:solidFill>
              <a:schemeClr val="dk1"/>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28574</xdr:colOff>
      <xdr:row>72</xdr:row>
      <xdr:rowOff>119063</xdr:rowOff>
    </xdr:from>
    <xdr:to>
      <xdr:col>10</xdr:col>
      <xdr:colOff>904875</xdr:colOff>
      <xdr:row>76</xdr:row>
      <xdr:rowOff>26986</xdr:rowOff>
    </xdr:to>
    <xdr:sp macro="" textlink="">
      <xdr:nvSpPr>
        <xdr:cNvPr id="3" name="TextBox 2">
          <a:extLst>
            <a:ext uri="{FF2B5EF4-FFF2-40B4-BE49-F238E27FC236}">
              <a16:creationId xmlns:a16="http://schemas.microsoft.com/office/drawing/2014/main" id="{3330B193-1D54-484D-88C8-9A301E4F24A3}"/>
            </a:ext>
          </a:extLst>
        </xdr:cNvPr>
        <xdr:cNvSpPr txBox="1"/>
      </xdr:nvSpPr>
      <xdr:spPr>
        <a:xfrm>
          <a:off x="285749" y="13196888"/>
          <a:ext cx="11334751" cy="6318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b="1"/>
            <a:t>'Demand (4b)'</a:t>
          </a:r>
          <a:r>
            <a:rPr lang="en-AU" sz="1000" b="1" baseline="0"/>
            <a:t> w</a:t>
          </a:r>
          <a:r>
            <a:rPr lang="en-AU" sz="1000" b="1"/>
            <a:t>orksheet instructions:</a:t>
          </a:r>
          <a:endParaRPr lang="en-AU" sz="1000"/>
        </a:p>
        <a:p>
          <a:pPr marL="0" marR="0" lvl="0" indent="0" defTabSz="914400" eaLnBrk="1" fontAlgn="auto" latinLnBrk="0" hangingPunct="1">
            <a:lnSpc>
              <a:spcPct val="100000"/>
            </a:lnSpc>
            <a:spcBef>
              <a:spcPts val="0"/>
            </a:spcBef>
            <a:spcAft>
              <a:spcPts val="0"/>
            </a:spcAft>
            <a:buClrTx/>
            <a:buSzTx/>
            <a:buFontTx/>
            <a:buNone/>
            <a:tabLst/>
            <a:defRPr/>
          </a:pPr>
          <a:endParaRPr lang="en-AU" sz="1000">
            <a:solidFill>
              <a:schemeClr val="dk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en-AU" sz="1000">
              <a:solidFill>
                <a:schemeClr val="dk1"/>
              </a:solidFill>
              <a:effectLst/>
              <a:latin typeface="+mn-lt"/>
              <a:ea typeface="+mn-ea"/>
              <a:cs typeface="+mn-cs"/>
            </a:rPr>
            <a:t>Populate yellow input cells (note</a:t>
          </a:r>
          <a:r>
            <a:rPr lang="en-AU" sz="1000" baseline="0">
              <a:solidFill>
                <a:schemeClr val="dk1"/>
              </a:solidFill>
              <a:effectLst/>
              <a:latin typeface="+mn-lt"/>
              <a:ea typeface="+mn-ea"/>
              <a:cs typeface="+mn-cs"/>
            </a:rPr>
            <a:t> unit measures for the data).</a:t>
          </a:r>
          <a:endParaRPr lang="en-AU" sz="1000">
            <a:solidFill>
              <a:schemeClr val="dk1"/>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55562</xdr:colOff>
      <xdr:row>85</xdr:row>
      <xdr:rowOff>39686</xdr:rowOff>
    </xdr:from>
    <xdr:to>
      <xdr:col>6</xdr:col>
      <xdr:colOff>1055687</xdr:colOff>
      <xdr:row>94</xdr:row>
      <xdr:rowOff>9525</xdr:rowOff>
    </xdr:to>
    <xdr:sp macro="" textlink="">
      <xdr:nvSpPr>
        <xdr:cNvPr id="3" name="TextBox 2">
          <a:extLst>
            <a:ext uri="{FF2B5EF4-FFF2-40B4-BE49-F238E27FC236}">
              <a16:creationId xmlns:a16="http://schemas.microsoft.com/office/drawing/2014/main" id="{4135993C-FEE2-4B8B-969D-38AF7FC77640}"/>
            </a:ext>
          </a:extLst>
        </xdr:cNvPr>
        <xdr:cNvSpPr txBox="1"/>
      </xdr:nvSpPr>
      <xdr:spPr>
        <a:xfrm>
          <a:off x="309562" y="15486061"/>
          <a:ext cx="8993188" cy="15414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b="1"/>
            <a:t>'OPEX'</a:t>
          </a:r>
          <a:r>
            <a:rPr lang="en-AU" sz="1000" b="1" baseline="0"/>
            <a:t> w</a:t>
          </a:r>
          <a:r>
            <a:rPr lang="en-AU" sz="1000" b="1"/>
            <a:t>orksheet instructions:</a:t>
          </a:r>
          <a:endParaRPr lang="en-AU" sz="1000"/>
        </a:p>
        <a:p>
          <a:pPr marL="0" marR="0" lvl="0" indent="0" defTabSz="914400" eaLnBrk="1" fontAlgn="auto" latinLnBrk="0" hangingPunct="1">
            <a:lnSpc>
              <a:spcPct val="100000"/>
            </a:lnSpc>
            <a:spcBef>
              <a:spcPts val="0"/>
            </a:spcBef>
            <a:spcAft>
              <a:spcPts val="0"/>
            </a:spcAft>
            <a:buClrTx/>
            <a:buSzTx/>
            <a:buFontTx/>
            <a:buNone/>
            <a:tabLst/>
            <a:defRPr/>
          </a:pPr>
          <a:endParaRPr lang="en-AU" sz="1000">
            <a:solidFill>
              <a:schemeClr val="dk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en-AU" sz="1000">
              <a:solidFill>
                <a:schemeClr val="dk1"/>
              </a:solidFill>
              <a:effectLst/>
              <a:latin typeface="+mn-lt"/>
              <a:ea typeface="+mn-ea"/>
              <a:cs typeface="+mn-cs"/>
            </a:rPr>
            <a:t>Populate yellow input cells (note</a:t>
          </a:r>
          <a:r>
            <a:rPr lang="en-AU" sz="1000" baseline="0">
              <a:solidFill>
                <a:schemeClr val="dk1"/>
              </a:solidFill>
              <a:effectLst/>
              <a:latin typeface="+mn-lt"/>
              <a:ea typeface="+mn-ea"/>
              <a:cs typeface="+mn-cs"/>
            </a:rPr>
            <a:t> unit measures for the data).</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en-AU" sz="1000" baseline="0">
              <a:solidFill>
                <a:schemeClr val="dk1"/>
              </a:solidFill>
              <a:effectLst/>
              <a:latin typeface="+mn-lt"/>
              <a:ea typeface="+mn-ea"/>
              <a:cs typeface="+mn-cs"/>
            </a:rPr>
            <a:t>Where there are new or amended opex cost categories during a RIN reporting period, such as for a cost pass-through event or changes to existing opex categories, use the additional rows (Rows 42 to 46, and insert further rows if required) to record expenditure against the new/amended cost category.  Use the 'Disclosure Notes' to provide reasoning for the new/amended cost category and explain any adjustments that were made to previously approved opex cost categories to reconcile actual total opex.</a:t>
          </a:r>
          <a:endParaRPr lang="en-AU" sz="1000">
            <a:solidFill>
              <a:schemeClr val="dk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en-AU" sz="1000">
              <a:solidFill>
                <a:schemeClr val="dk1"/>
              </a:solidFill>
              <a:effectLst/>
              <a:latin typeface="+mn-lt"/>
              <a:ea typeface="+mn-ea"/>
              <a:cs typeface="+mn-cs"/>
            </a:rPr>
            <a:t>Where the variance</a:t>
          </a:r>
          <a:r>
            <a:rPr lang="en-AU" sz="1000" baseline="0">
              <a:solidFill>
                <a:schemeClr val="dk1"/>
              </a:solidFill>
              <a:effectLst/>
              <a:latin typeface="+mn-lt"/>
              <a:ea typeface="+mn-ea"/>
              <a:cs typeface="+mn-cs"/>
            </a:rPr>
            <a:t> between the approved forecast and actual is </a:t>
          </a:r>
          <a:r>
            <a:rPr lang="en-AU" sz="1000" u="none" baseline="0">
              <a:solidFill>
                <a:sysClr val="windowText" lastClr="000000"/>
              </a:solidFill>
              <a:effectLst/>
              <a:latin typeface="+mn-lt"/>
              <a:ea typeface="+mn-ea"/>
              <a:cs typeface="+mn-cs"/>
            </a:rPr>
            <a:t>greater than +/- 10% </a:t>
          </a:r>
          <a:r>
            <a:rPr lang="en-AU" sz="1000" u="sng" baseline="0">
              <a:solidFill>
                <a:sysClr val="windowText" lastClr="000000"/>
              </a:solidFill>
              <a:effectLst/>
              <a:latin typeface="+mn-lt"/>
              <a:ea typeface="+mn-ea"/>
              <a:cs typeface="+mn-cs"/>
            </a:rPr>
            <a:t>and</a:t>
          </a:r>
          <a:r>
            <a:rPr lang="en-AU" sz="1000" u="none" baseline="0">
              <a:solidFill>
                <a:sysClr val="windowText" lastClr="000000"/>
              </a:solidFill>
              <a:effectLst/>
              <a:latin typeface="+mn-lt"/>
              <a:ea typeface="+mn-ea"/>
              <a:cs typeface="+mn-cs"/>
            </a:rPr>
            <a:t> more than $0.5 million (in absolute value)</a:t>
          </a:r>
          <a:r>
            <a:rPr lang="en-AU" sz="1000" u="none" baseline="0">
              <a:solidFill>
                <a:schemeClr val="dk1"/>
              </a:solidFill>
              <a:effectLst/>
              <a:latin typeface="+mn-lt"/>
              <a:ea typeface="+mn-ea"/>
              <a:cs typeface="+mn-cs"/>
            </a:rPr>
            <a:t>, </a:t>
          </a:r>
          <a:r>
            <a:rPr lang="en-AU" sz="1000" baseline="0">
              <a:solidFill>
                <a:schemeClr val="dk1"/>
              </a:solidFill>
              <a:effectLst/>
              <a:latin typeface="+mn-lt"/>
              <a:ea typeface="+mn-ea"/>
              <a:cs typeface="+mn-cs"/>
            </a:rPr>
            <a:t>provide known reasons for the variance in the 'Disclosure Notes' worksheet.</a:t>
          </a:r>
          <a:endParaRPr lang="en-AU" sz="1000">
            <a:solidFill>
              <a:schemeClr val="dk1"/>
            </a:solidFill>
            <a:effectLst/>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66675</xdr:colOff>
      <xdr:row>89</xdr:row>
      <xdr:rowOff>73022</xdr:rowOff>
    </xdr:from>
    <xdr:to>
      <xdr:col>8</xdr:col>
      <xdr:colOff>962025</xdr:colOff>
      <xdr:row>98</xdr:row>
      <xdr:rowOff>109537</xdr:rowOff>
    </xdr:to>
    <xdr:sp macro="" textlink="">
      <xdr:nvSpPr>
        <xdr:cNvPr id="2" name="TextBox 1">
          <a:extLst>
            <a:ext uri="{FF2B5EF4-FFF2-40B4-BE49-F238E27FC236}">
              <a16:creationId xmlns:a16="http://schemas.microsoft.com/office/drawing/2014/main" id="{B6372D45-A0F4-41BD-923C-F595FEBFC6A3}"/>
            </a:ext>
          </a:extLst>
        </xdr:cNvPr>
        <xdr:cNvSpPr txBox="1"/>
      </xdr:nvSpPr>
      <xdr:spPr>
        <a:xfrm>
          <a:off x="323850" y="15403510"/>
          <a:ext cx="8982075" cy="15795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b="1"/>
            <a:t>'CAPEX (6a)'</a:t>
          </a:r>
          <a:r>
            <a:rPr lang="en-AU" sz="1000" b="1" baseline="0"/>
            <a:t> w</a:t>
          </a:r>
          <a:r>
            <a:rPr lang="en-AU" sz="1000" b="1"/>
            <a:t>orksheet instructions:</a:t>
          </a:r>
          <a:endParaRPr lang="en-AU" sz="1000"/>
        </a:p>
        <a:p>
          <a:pPr marL="0" marR="0" lvl="0" indent="0" defTabSz="914400" eaLnBrk="1" fontAlgn="auto" latinLnBrk="0" hangingPunct="1">
            <a:lnSpc>
              <a:spcPct val="100000"/>
            </a:lnSpc>
            <a:spcBef>
              <a:spcPts val="0"/>
            </a:spcBef>
            <a:spcAft>
              <a:spcPts val="0"/>
            </a:spcAft>
            <a:buClrTx/>
            <a:buSzTx/>
            <a:buFontTx/>
            <a:buNone/>
            <a:tabLst/>
            <a:defRPr/>
          </a:pPr>
          <a:endParaRPr lang="en-AU" sz="1000">
            <a:solidFill>
              <a:schemeClr val="dk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en-AU" sz="1000">
              <a:solidFill>
                <a:schemeClr val="dk1"/>
              </a:solidFill>
              <a:effectLst/>
              <a:latin typeface="+mn-lt"/>
              <a:ea typeface="+mn-ea"/>
              <a:cs typeface="+mn-cs"/>
            </a:rPr>
            <a:t>Populate yellow input cells (note</a:t>
          </a:r>
          <a:r>
            <a:rPr lang="en-AU" sz="1000" baseline="0">
              <a:solidFill>
                <a:schemeClr val="dk1"/>
              </a:solidFill>
              <a:effectLst/>
              <a:latin typeface="+mn-lt"/>
              <a:ea typeface="+mn-ea"/>
              <a:cs typeface="+mn-cs"/>
            </a:rPr>
            <a:t> unit measures for the data).</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en-AU" sz="1000">
              <a:solidFill>
                <a:schemeClr val="dk1"/>
              </a:solidFill>
              <a:effectLst/>
              <a:latin typeface="+mn-lt"/>
              <a:ea typeface="+mn-ea"/>
              <a:cs typeface="+mn-cs"/>
            </a:rPr>
            <a:t>Where there are new or amended asset class categories during a RIN reporting period use the additional rows (Rows 64 and 66, and insert further rows if required) to record expenditure against the new/amended asset class.  Use the 'Disclosure Notes' to provide reasoning for the new/amended asset class and explain any adjustments that were made to previously approved asset classes to reconcile actual total capex.</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en-AU" sz="1000">
              <a:solidFill>
                <a:schemeClr val="dk1"/>
              </a:solidFill>
              <a:effectLst/>
              <a:latin typeface="+mn-lt"/>
              <a:ea typeface="+mn-ea"/>
              <a:cs typeface="+mn-cs"/>
            </a:rPr>
            <a:t>Variances </a:t>
          </a:r>
          <a:r>
            <a:rPr lang="en-AU" sz="1000" baseline="0">
              <a:solidFill>
                <a:schemeClr val="dk1"/>
              </a:solidFill>
              <a:effectLst/>
              <a:latin typeface="+mn-lt"/>
              <a:ea typeface="+mn-ea"/>
              <a:cs typeface="+mn-cs"/>
            </a:rPr>
            <a:t>between the approved forecast and actual are shown for information only and do not require any variance analysis.  Variance analysis is to be undertaken on worksheet '6b', which shows capital </a:t>
          </a:r>
          <a:r>
            <a:rPr lang="en-AU" sz="1000" baseline="0">
              <a:solidFill>
                <a:sysClr val="windowText" lastClr="000000"/>
              </a:solidFill>
              <a:effectLst/>
              <a:latin typeface="+mn-lt"/>
              <a:ea typeface="+mn-ea"/>
              <a:cs typeface="+mn-cs"/>
            </a:rPr>
            <a:t>expenditure by project driver.  Some percentage variances cannot be calculated as the approved forecast is 0 (that is, "not applicable" (N/A) will show rather than a dividing error).  In instances where the approved capex forecast is 0 and actual capex is recorded, provide known reasons for the capex in the 'Disclosure Notes' worksheet. </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96837</xdr:colOff>
      <xdr:row>77</xdr:row>
      <xdr:rowOff>69849</xdr:rowOff>
    </xdr:from>
    <xdr:to>
      <xdr:col>7</xdr:col>
      <xdr:colOff>1030287</xdr:colOff>
      <xdr:row>83</xdr:row>
      <xdr:rowOff>100012</xdr:rowOff>
    </xdr:to>
    <xdr:sp macro="" textlink="">
      <xdr:nvSpPr>
        <xdr:cNvPr id="2" name="TextBox 1">
          <a:extLst>
            <a:ext uri="{FF2B5EF4-FFF2-40B4-BE49-F238E27FC236}">
              <a16:creationId xmlns:a16="http://schemas.microsoft.com/office/drawing/2014/main" id="{05A8B154-634A-4384-9165-1C27D0D5C9DC}"/>
            </a:ext>
          </a:extLst>
        </xdr:cNvPr>
        <xdr:cNvSpPr txBox="1"/>
      </xdr:nvSpPr>
      <xdr:spPr>
        <a:xfrm>
          <a:off x="334962" y="13342937"/>
          <a:ext cx="8829675" cy="1058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b="1"/>
            <a:t>'CAPEX (6b)'</a:t>
          </a:r>
          <a:r>
            <a:rPr lang="en-AU" sz="1000" b="1" baseline="0"/>
            <a:t> w</a:t>
          </a:r>
          <a:r>
            <a:rPr lang="en-AU" sz="1000" b="1"/>
            <a:t>orksheet instructions:</a:t>
          </a:r>
          <a:endParaRPr lang="en-AU" sz="1000"/>
        </a:p>
        <a:p>
          <a:pPr marL="0" marR="0" lvl="0" indent="0" defTabSz="914400" eaLnBrk="1" fontAlgn="auto" latinLnBrk="0" hangingPunct="1">
            <a:lnSpc>
              <a:spcPct val="100000"/>
            </a:lnSpc>
            <a:spcBef>
              <a:spcPts val="0"/>
            </a:spcBef>
            <a:spcAft>
              <a:spcPts val="0"/>
            </a:spcAft>
            <a:buClrTx/>
            <a:buSzTx/>
            <a:buFontTx/>
            <a:buNone/>
            <a:tabLst/>
            <a:defRPr/>
          </a:pPr>
          <a:endParaRPr lang="en-AU" sz="1000">
            <a:solidFill>
              <a:schemeClr val="dk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en-AU" sz="1000">
              <a:solidFill>
                <a:schemeClr val="dk1"/>
              </a:solidFill>
              <a:effectLst/>
              <a:latin typeface="+mn-lt"/>
              <a:ea typeface="+mn-ea"/>
              <a:cs typeface="+mn-cs"/>
            </a:rPr>
            <a:t>Populate yellow input cells (note</a:t>
          </a:r>
          <a:r>
            <a:rPr lang="en-AU" sz="1000" baseline="0">
              <a:solidFill>
                <a:schemeClr val="dk1"/>
              </a:solidFill>
              <a:effectLst/>
              <a:latin typeface="+mn-lt"/>
              <a:ea typeface="+mn-ea"/>
              <a:cs typeface="+mn-cs"/>
            </a:rPr>
            <a:t> unit measures for the data).</a:t>
          </a:r>
          <a:endParaRPr lang="en-AU" sz="1000">
            <a:solidFill>
              <a:schemeClr val="dk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en-AU" sz="1000" baseline="0">
              <a:solidFill>
                <a:schemeClr val="dk1"/>
              </a:solidFill>
              <a:effectLst/>
              <a:latin typeface="+mn-lt"/>
              <a:ea typeface="+mn-ea"/>
              <a:cs typeface="+mn-cs"/>
            </a:rPr>
            <a:t>Where the variance between the approved forecast and actual is greater than </a:t>
          </a:r>
          <a:r>
            <a:rPr lang="en-AU" sz="1000" baseline="0">
              <a:solidFill>
                <a:sysClr val="windowText" lastClr="000000"/>
              </a:solidFill>
              <a:effectLst/>
              <a:latin typeface="+mn-lt"/>
              <a:ea typeface="+mn-ea"/>
              <a:cs typeface="+mn-cs"/>
            </a:rPr>
            <a:t>+/- 10% </a:t>
          </a:r>
          <a:r>
            <a:rPr lang="en-AU" sz="1000" u="sng" baseline="0">
              <a:solidFill>
                <a:sysClr val="windowText" lastClr="000000"/>
              </a:solidFill>
              <a:effectLst/>
              <a:latin typeface="+mn-lt"/>
              <a:ea typeface="+mn-ea"/>
              <a:cs typeface="+mn-cs"/>
            </a:rPr>
            <a:t>and</a:t>
          </a:r>
          <a:r>
            <a:rPr lang="en-AU" sz="1000" baseline="0">
              <a:solidFill>
                <a:sysClr val="windowText" lastClr="000000"/>
              </a:solidFill>
              <a:effectLst/>
              <a:latin typeface="+mn-lt"/>
              <a:ea typeface="+mn-ea"/>
              <a:cs typeface="+mn-cs"/>
            </a:rPr>
            <a:t> more than $1 million (in absolute value), </a:t>
          </a:r>
          <a:r>
            <a:rPr lang="en-AU" sz="1000" baseline="0">
              <a:solidFill>
                <a:schemeClr val="dk1"/>
              </a:solidFill>
              <a:effectLst/>
              <a:latin typeface="+mn-lt"/>
              <a:ea typeface="+mn-ea"/>
              <a:cs typeface="+mn-cs"/>
            </a:rPr>
            <a:t>provide known reasons for the variance in the 'Disclosure Notes' </a:t>
          </a:r>
          <a:r>
            <a:rPr lang="en-AU" sz="1000" baseline="0">
              <a:solidFill>
                <a:sysClr val="windowText" lastClr="000000"/>
              </a:solidFill>
              <a:effectLst/>
              <a:latin typeface="+mn-lt"/>
              <a:ea typeface="+mn-ea"/>
              <a:cs typeface="+mn-cs"/>
            </a:rPr>
            <a:t>worksheet.  Some percentage variances cannot be calculated as the approved forecast is 0 (that is, "not applicable" (N/A) will show rather than a dividing error), and in these instances only the dollar value variance will apply.    </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65088</xdr:colOff>
      <xdr:row>84</xdr:row>
      <xdr:rowOff>117475</xdr:rowOff>
    </xdr:from>
    <xdr:to>
      <xdr:col>6</xdr:col>
      <xdr:colOff>846138</xdr:colOff>
      <xdr:row>90</xdr:row>
      <xdr:rowOff>80962</xdr:rowOff>
    </xdr:to>
    <xdr:sp macro="" textlink="">
      <xdr:nvSpPr>
        <xdr:cNvPr id="3" name="TextBox 2">
          <a:extLst>
            <a:ext uri="{FF2B5EF4-FFF2-40B4-BE49-F238E27FC236}">
              <a16:creationId xmlns:a16="http://schemas.microsoft.com/office/drawing/2014/main" id="{68245365-231E-47A9-819D-A16F79D2F63A}"/>
            </a:ext>
          </a:extLst>
        </xdr:cNvPr>
        <xdr:cNvSpPr txBox="1"/>
      </xdr:nvSpPr>
      <xdr:spPr>
        <a:xfrm>
          <a:off x="322263" y="14571663"/>
          <a:ext cx="8110538" cy="9921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b="1"/>
            <a:t>'Financial</a:t>
          </a:r>
          <a:r>
            <a:rPr lang="en-AU" sz="1000" b="1" baseline="0"/>
            <a:t> Statement</a:t>
          </a:r>
          <a:r>
            <a:rPr lang="en-AU" sz="1000" b="1"/>
            <a:t>'</a:t>
          </a:r>
          <a:r>
            <a:rPr lang="en-AU" sz="1000" b="1" baseline="0"/>
            <a:t> w</a:t>
          </a:r>
          <a:r>
            <a:rPr lang="en-AU" sz="1000" b="1"/>
            <a:t>orksheet instructions:</a:t>
          </a:r>
          <a:endParaRPr lang="en-AU" sz="1000"/>
        </a:p>
        <a:p>
          <a:pPr marL="0" marR="0" lvl="0" indent="0" defTabSz="914400" eaLnBrk="1" fontAlgn="auto" latinLnBrk="0" hangingPunct="1">
            <a:lnSpc>
              <a:spcPct val="100000"/>
            </a:lnSpc>
            <a:spcBef>
              <a:spcPts val="0"/>
            </a:spcBef>
            <a:spcAft>
              <a:spcPts val="0"/>
            </a:spcAft>
            <a:buClrTx/>
            <a:buSzTx/>
            <a:buFontTx/>
            <a:buNone/>
            <a:tabLst/>
            <a:defRPr/>
          </a:pPr>
          <a:endParaRPr lang="en-AU" sz="1000">
            <a:solidFill>
              <a:schemeClr val="dk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en-AU" sz="1000">
              <a:solidFill>
                <a:schemeClr val="dk1"/>
              </a:solidFill>
              <a:effectLst/>
              <a:latin typeface="+mn-lt"/>
              <a:ea typeface="+mn-ea"/>
              <a:cs typeface="+mn-cs"/>
            </a:rPr>
            <a:t>Populate yellow input cells (note unit measures for the data).</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en-AU" sz="1000">
              <a:solidFill>
                <a:schemeClr val="dk1"/>
              </a:solidFill>
              <a:effectLst/>
              <a:latin typeface="+mn-lt"/>
              <a:ea typeface="+mn-ea"/>
              <a:cs typeface="+mn-cs"/>
            </a:rPr>
            <a:t>Use the additional rows (for example Rows 24</a:t>
          </a:r>
          <a:r>
            <a:rPr lang="en-AU" sz="1000" baseline="0">
              <a:solidFill>
                <a:schemeClr val="dk1"/>
              </a:solidFill>
              <a:effectLst/>
              <a:latin typeface="+mn-lt"/>
              <a:ea typeface="+mn-ea"/>
              <a:cs typeface="+mn-cs"/>
            </a:rPr>
            <a:t> to 26</a:t>
          </a:r>
          <a:r>
            <a:rPr lang="en-AU" sz="1000">
              <a:solidFill>
                <a:schemeClr val="dk1"/>
              </a:solidFill>
              <a:effectLst/>
              <a:latin typeface="+mn-lt"/>
              <a:ea typeface="+mn-ea"/>
              <a:cs typeface="+mn-cs"/>
            </a:rPr>
            <a:t>, and insert further rows if required) to record revenues/expenses against categories not already identified.  Use the 'Disclosure Notes' to provide reasoning for the new category and explain any adjustments made to reconcile actual revenues and expenses.</a:t>
          </a:r>
        </a:p>
        <a:p>
          <a:pPr marL="0" marR="0" lvl="0" indent="0" defTabSz="914400" eaLnBrk="1" fontAlgn="auto" latinLnBrk="0" hangingPunct="1">
            <a:lnSpc>
              <a:spcPct val="100000"/>
            </a:lnSpc>
            <a:spcBef>
              <a:spcPts val="0"/>
            </a:spcBef>
            <a:spcAft>
              <a:spcPts val="0"/>
            </a:spcAft>
            <a:buClrTx/>
            <a:buSzTx/>
            <a:buFontTx/>
            <a:buNone/>
            <a:tabLst/>
            <a:defRPr/>
          </a:pPr>
          <a:endParaRPr lang="en-AU" sz="10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ERA WA">
  <a:themeElements>
    <a:clrScheme name="ERA WA">
      <a:dk1>
        <a:srgbClr val="191919"/>
      </a:dk1>
      <a:lt1>
        <a:srgbClr val="FFFFFF"/>
      </a:lt1>
      <a:dk2>
        <a:srgbClr val="00A0B3"/>
      </a:dk2>
      <a:lt2>
        <a:srgbClr val="F2F0EE"/>
      </a:lt2>
      <a:accent1>
        <a:srgbClr val="00A0B3"/>
      </a:accent1>
      <a:accent2>
        <a:srgbClr val="B1DFDC"/>
      </a:accent2>
      <a:accent3>
        <a:srgbClr val="BFB6AC"/>
      </a:accent3>
      <a:accent4>
        <a:srgbClr val="EAEA54"/>
      </a:accent4>
      <a:accent5>
        <a:srgbClr val="82AA82"/>
      </a:accent5>
      <a:accent6>
        <a:srgbClr val="FFC896"/>
      </a:accent6>
      <a:hlink>
        <a:srgbClr val="0000FF"/>
      </a:hlink>
      <a:folHlink>
        <a:srgbClr val="800080"/>
      </a:folHlink>
    </a:clrScheme>
    <a:fontScheme name="Arial">
      <a:majorFont>
        <a:latin typeface="Arial" panose="020F0302020204030204"/>
        <a:ea typeface="Arial"/>
        <a:cs typeface="Arial"/>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rial" panose="020F0502020204030204"/>
        <a:ea typeface="Arial"/>
        <a:cs typeface="Arial"/>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Primary Teal">
      <a:srgbClr val="00A0B3"/>
    </a:custClr>
    <a:custClr name="Primary Teal tint">
      <a:srgbClr val="00ABBA"/>
    </a:custClr>
    <a:custClr name="Primary Grey">
      <a:srgbClr val="BFB6AC"/>
    </a:custClr>
    <a:custClr name="Primary Grey Tint">
      <a:srgbClr val="C9C1B9"/>
    </a:custClr>
    <a:custClr name="Secondary Yellow">
      <a:srgbClr val="F9F7C6"/>
    </a:custClr>
    <a:custClr name="Secondary Green">
      <a:srgbClr val="BADBD9"/>
    </a:custClr>
    <a:custClr name="Secondary blue">
      <a:srgbClr val="B1DFDC"/>
    </a:custClr>
    <a:custClr name="Chart Yellow">
      <a:srgbClr val="EAEA54"/>
    </a:custClr>
    <a:custClr name="Chart Green">
      <a:srgbClr val="82AA82"/>
    </a:custClr>
    <a:custClr name="Chart Orange">
      <a:srgbClr val="FFC896"/>
    </a:custClr>
    <a:custClr name="Chart Dark Teal">
      <a:srgbClr val="006E78"/>
    </a:custClr>
  </a:custClrLst>
</a:theme>
</file>

<file path=xl/worksheets/_rels/sheet1.xml.rels><?xml version="1.0" encoding="UTF-8" standalone="yes"?>
<Relationships xmlns="http://schemas.openxmlformats.org/package/2006/relationships"><Relationship Id="rId3" Type="http://schemas.openxmlformats.org/officeDocument/2006/relationships/hyperlink" Target="mailto:Marius.Strydom@atco.com" TargetMode="External"/><Relationship Id="rId2" Type="http://schemas.openxmlformats.org/officeDocument/2006/relationships/hyperlink" Target="mailto:Hugh.Smith@atco.com" TargetMode="External"/><Relationship Id="rId1" Type="http://schemas.openxmlformats.org/officeDocument/2006/relationships/hyperlink" Target="mailto:tyson.self@erawa.com.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6"/>
  <sheetViews>
    <sheetView tabSelected="1" zoomScale="80" zoomScaleNormal="80" zoomScalePageLayoutView="85" workbookViewId="0">
      <pane ySplit="5" topLeftCell="A6" activePane="bottomLeft" state="frozen"/>
      <selection activeCell="M42" sqref="M42"/>
      <selection pane="bottomLeft" activeCell="T39" sqref="T39"/>
    </sheetView>
  </sheetViews>
  <sheetFormatPr defaultColWidth="9" defaultRowHeight="14.25"/>
  <cols>
    <col min="1" max="1" width="12.25" style="2" customWidth="1"/>
    <col min="2" max="2" width="13.25" style="2" customWidth="1"/>
    <col min="3" max="3" width="5.625" style="2" customWidth="1"/>
    <col min="4" max="4" width="22.5" style="2" customWidth="1"/>
    <col min="5" max="5" width="9" style="2"/>
    <col min="6" max="6" width="12.375" style="2" customWidth="1"/>
    <col min="7" max="7" width="11.75" style="2" customWidth="1"/>
    <col min="8" max="10" width="9" style="2"/>
    <col min="11" max="11" width="13.125" style="2" customWidth="1"/>
    <col min="12" max="12" width="13.25" style="2" customWidth="1"/>
    <col min="13" max="14" width="9" style="2"/>
    <col min="15" max="15" width="9.125" style="2" customWidth="1"/>
    <col min="16" max="16" width="14.375" style="2" customWidth="1"/>
    <col min="17" max="17" width="11.75" style="2" customWidth="1"/>
    <col min="18" max="16384" width="9" style="2"/>
  </cols>
  <sheetData>
    <row r="1" spans="1:18" ht="108.75" customHeight="1"/>
    <row r="2" spans="1:18" ht="15">
      <c r="A2" s="21"/>
      <c r="B2" s="21"/>
      <c r="C2" s="21"/>
      <c r="D2" s="21"/>
      <c r="E2" s="21"/>
      <c r="F2" s="21"/>
      <c r="G2" s="21"/>
      <c r="H2" s="21"/>
      <c r="I2" s="21"/>
      <c r="J2" s="21"/>
      <c r="K2" s="21"/>
      <c r="L2" s="21"/>
      <c r="M2" s="21"/>
      <c r="N2" s="21"/>
      <c r="O2" s="21"/>
      <c r="P2" s="21"/>
      <c r="Q2" s="21"/>
    </row>
    <row r="3" spans="1:18" ht="18">
      <c r="A3" s="22" t="s">
        <v>3</v>
      </c>
      <c r="B3" s="21"/>
      <c r="C3" s="21"/>
      <c r="D3" s="21"/>
      <c r="E3" s="21"/>
      <c r="F3" s="21"/>
      <c r="G3" s="21"/>
      <c r="H3" s="21"/>
      <c r="I3" s="21"/>
      <c r="J3" s="21"/>
      <c r="K3" s="21"/>
      <c r="L3" s="21"/>
      <c r="M3" s="21"/>
      <c r="N3" s="21"/>
      <c r="O3" s="21"/>
      <c r="P3" s="21"/>
      <c r="Q3" s="21"/>
    </row>
    <row r="4" spans="1:18" ht="18">
      <c r="A4" s="205" t="s">
        <v>330</v>
      </c>
      <c r="B4" s="21"/>
      <c r="C4" s="21"/>
      <c r="D4" s="21"/>
      <c r="E4" s="21"/>
      <c r="F4" s="21"/>
      <c r="G4" s="21"/>
      <c r="H4" s="21"/>
      <c r="I4" s="21"/>
      <c r="J4" s="21"/>
      <c r="K4" s="21"/>
      <c r="L4" s="21"/>
      <c r="M4" s="21"/>
      <c r="N4" s="21"/>
      <c r="O4" s="21"/>
      <c r="P4" s="21"/>
      <c r="Q4" s="21"/>
    </row>
    <row r="5" spans="1:18" ht="15">
      <c r="A5" s="21"/>
      <c r="B5" s="21"/>
      <c r="C5" s="21"/>
      <c r="D5" s="21"/>
      <c r="E5" s="21"/>
      <c r="F5" s="21"/>
      <c r="G5" s="21"/>
      <c r="H5" s="21"/>
      <c r="I5" s="21"/>
      <c r="J5" s="21"/>
      <c r="K5" s="21"/>
      <c r="L5" s="21"/>
      <c r="M5" s="21"/>
      <c r="N5" s="21"/>
      <c r="O5" s="21"/>
      <c r="P5" s="21"/>
      <c r="Q5" s="21"/>
      <c r="R5" s="101" t="s">
        <v>253</v>
      </c>
    </row>
    <row r="7" spans="1:18" ht="15">
      <c r="A7" s="1" t="s">
        <v>0</v>
      </c>
      <c r="B7" s="4" t="s">
        <v>2</v>
      </c>
      <c r="C7" s="4"/>
      <c r="E7" s="1" t="s">
        <v>138</v>
      </c>
      <c r="L7" s="5" t="s">
        <v>52</v>
      </c>
      <c r="M7" s="6"/>
    </row>
    <row r="8" spans="1:18">
      <c r="B8" s="4" t="s">
        <v>1</v>
      </c>
      <c r="C8" s="4"/>
      <c r="E8" s="2" t="s">
        <v>139</v>
      </c>
      <c r="L8" s="6"/>
      <c r="M8" s="6"/>
    </row>
    <row r="9" spans="1:18" ht="15">
      <c r="B9" s="4" t="s">
        <v>4</v>
      </c>
      <c r="C9" s="4"/>
      <c r="E9" s="2" t="s">
        <v>234</v>
      </c>
      <c r="F9" s="54" t="s">
        <v>235</v>
      </c>
      <c r="L9" s="55" t="s">
        <v>237</v>
      </c>
      <c r="M9" s="87" t="s">
        <v>238</v>
      </c>
    </row>
    <row r="10" spans="1:18">
      <c r="E10" s="2" t="s">
        <v>236</v>
      </c>
      <c r="L10" s="56" t="s">
        <v>239</v>
      </c>
      <c r="M10" s="87" t="s">
        <v>240</v>
      </c>
    </row>
    <row r="11" spans="1:18" ht="15">
      <c r="A11" s="1" t="s">
        <v>5</v>
      </c>
      <c r="L11" s="58" t="s">
        <v>241</v>
      </c>
      <c r="M11" s="87" t="s">
        <v>242</v>
      </c>
    </row>
    <row r="12" spans="1:18">
      <c r="L12" s="57" t="s">
        <v>243</v>
      </c>
      <c r="M12" s="87" t="s">
        <v>327</v>
      </c>
    </row>
    <row r="13" spans="1:18" ht="15">
      <c r="A13" s="3" t="s">
        <v>21</v>
      </c>
      <c r="B13" s="3"/>
      <c r="C13" s="3"/>
      <c r="D13" s="223" t="s">
        <v>81</v>
      </c>
      <c r="E13" s="224"/>
      <c r="F13" s="224"/>
      <c r="G13" s="224"/>
      <c r="H13" s="224"/>
      <c r="I13" s="225"/>
      <c r="L13" s="88" t="s">
        <v>244</v>
      </c>
      <c r="M13" s="87" t="s">
        <v>245</v>
      </c>
    </row>
    <row r="14" spans="1:18">
      <c r="L14" s="6"/>
      <c r="M14" s="87"/>
    </row>
    <row r="15" spans="1:18" ht="15">
      <c r="A15" s="1" t="s">
        <v>6</v>
      </c>
      <c r="L15" s="89" t="s">
        <v>246</v>
      </c>
      <c r="M15" s="87" t="s">
        <v>247</v>
      </c>
    </row>
    <row r="16" spans="1:18">
      <c r="L16" s="90" t="s">
        <v>248</v>
      </c>
      <c r="M16" s="91" t="s">
        <v>318</v>
      </c>
    </row>
    <row r="17" spans="1:17" ht="15">
      <c r="A17" s="3" t="s">
        <v>9</v>
      </c>
      <c r="B17" s="3"/>
      <c r="C17" s="3"/>
      <c r="D17" s="223" t="s">
        <v>86</v>
      </c>
      <c r="E17" s="224"/>
      <c r="F17" s="224"/>
      <c r="G17" s="224"/>
      <c r="H17" s="224"/>
      <c r="I17" s="225"/>
      <c r="L17" s="92" t="s">
        <v>249</v>
      </c>
      <c r="M17" s="87" t="s">
        <v>250</v>
      </c>
    </row>
    <row r="18" spans="1:17">
      <c r="L18" s="169" t="s">
        <v>315</v>
      </c>
      <c r="M18" s="91" t="s">
        <v>316</v>
      </c>
    </row>
    <row r="19" spans="1:17" ht="15">
      <c r="A19" s="3" t="s">
        <v>28</v>
      </c>
      <c r="B19" s="3"/>
      <c r="C19" s="3"/>
      <c r="D19" s="83" t="s">
        <v>82</v>
      </c>
      <c r="E19" s="83"/>
      <c r="F19" s="3" t="s">
        <v>41</v>
      </c>
      <c r="G19" s="223" t="s">
        <v>42</v>
      </c>
      <c r="H19" s="224"/>
      <c r="I19" s="225"/>
      <c r="K19" s="6"/>
      <c r="N19" s="6"/>
      <c r="O19" s="6"/>
    </row>
    <row r="20" spans="1:17">
      <c r="K20" s="6"/>
      <c r="N20" s="6"/>
      <c r="O20" s="6"/>
    </row>
    <row r="21" spans="1:17" ht="15">
      <c r="A21" s="3" t="s">
        <v>50</v>
      </c>
      <c r="B21" s="3"/>
      <c r="C21" s="69" t="s">
        <v>166</v>
      </c>
      <c r="D21" s="86" t="s">
        <v>137</v>
      </c>
      <c r="E21" s="86"/>
      <c r="F21" s="3" t="s">
        <v>41</v>
      </c>
      <c r="G21" s="84" t="s">
        <v>231</v>
      </c>
      <c r="H21" s="3" t="s">
        <v>167</v>
      </c>
      <c r="I21" s="85" t="s">
        <v>168</v>
      </c>
      <c r="L21" s="6"/>
      <c r="M21"/>
      <c r="O21" s="6"/>
      <c r="P21" s="6"/>
    </row>
    <row r="22" spans="1:17" ht="15">
      <c r="A22" s="3"/>
      <c r="B22" s="3"/>
      <c r="C22" s="69" t="s">
        <v>169</v>
      </c>
      <c r="D22" s="83" t="s">
        <v>51</v>
      </c>
      <c r="E22" s="83"/>
      <c r="F22" s="3"/>
      <c r="G22" s="84" t="s">
        <v>84</v>
      </c>
      <c r="H22" s="3"/>
      <c r="I22" s="85" t="s">
        <v>168</v>
      </c>
      <c r="J22" s="196" t="s">
        <v>326</v>
      </c>
    </row>
    <row r="23" spans="1:17" ht="15">
      <c r="A23" s="3"/>
      <c r="B23" s="3"/>
      <c r="C23" s="69" t="s">
        <v>228</v>
      </c>
      <c r="D23" s="83" t="s">
        <v>43</v>
      </c>
      <c r="E23" s="83"/>
      <c r="F23" s="3"/>
      <c r="G23" s="84" t="s">
        <v>83</v>
      </c>
      <c r="H23" s="3"/>
      <c r="I23" s="85" t="s">
        <v>168</v>
      </c>
      <c r="J23" s="70" t="s">
        <v>323</v>
      </c>
    </row>
    <row r="24" spans="1:17" ht="15">
      <c r="A24" s="3"/>
      <c r="B24" s="3"/>
      <c r="C24" s="69">
        <v>2</v>
      </c>
      <c r="D24" s="83" t="s">
        <v>170</v>
      </c>
      <c r="E24" s="83"/>
      <c r="F24" s="3"/>
      <c r="G24" s="84" t="s">
        <v>171</v>
      </c>
      <c r="H24" s="3"/>
      <c r="I24" s="85" t="s">
        <v>172</v>
      </c>
      <c r="J24" s="70" t="s">
        <v>324</v>
      </c>
    </row>
    <row r="25" spans="1:17" ht="15">
      <c r="A25" s="3"/>
      <c r="B25" s="3"/>
      <c r="C25" s="69">
        <v>3</v>
      </c>
      <c r="D25" s="83" t="s">
        <v>173</v>
      </c>
      <c r="E25" s="83"/>
      <c r="F25" s="3"/>
      <c r="G25" s="84" t="s">
        <v>174</v>
      </c>
      <c r="H25" s="3"/>
      <c r="I25" s="85" t="s">
        <v>172</v>
      </c>
      <c r="J25" s="70" t="s">
        <v>325</v>
      </c>
    </row>
    <row r="26" spans="1:17" ht="15">
      <c r="A26" s="3"/>
      <c r="B26" s="3"/>
      <c r="C26" s="69">
        <v>4</v>
      </c>
      <c r="D26" s="83" t="s">
        <v>175</v>
      </c>
      <c r="E26" s="83"/>
      <c r="F26" s="3"/>
      <c r="G26" s="84" t="s">
        <v>176</v>
      </c>
      <c r="H26" s="3"/>
      <c r="I26" s="85" t="s">
        <v>172</v>
      </c>
    </row>
    <row r="28" spans="1:17" ht="15">
      <c r="A28" s="3"/>
      <c r="B28" s="3"/>
      <c r="C28" s="3"/>
      <c r="D28" s="3"/>
      <c r="E28" s="3"/>
      <c r="F28" s="3"/>
      <c r="G28" s="3"/>
      <c r="H28" s="3"/>
      <c r="I28" s="3"/>
      <c r="J28" s="3"/>
      <c r="K28" s="3"/>
      <c r="L28" s="3"/>
      <c r="M28" s="3"/>
      <c r="N28" s="3"/>
      <c r="O28" s="3"/>
      <c r="P28" s="3"/>
      <c r="Q28" s="3"/>
    </row>
    <row r="29" spans="1:17" ht="15">
      <c r="A29" s="3" t="s">
        <v>7</v>
      </c>
      <c r="B29" s="3"/>
      <c r="C29" s="3"/>
      <c r="D29" s="3"/>
      <c r="E29" s="3"/>
      <c r="F29" s="3"/>
      <c r="G29" s="3"/>
      <c r="H29" s="3"/>
      <c r="I29" s="3"/>
      <c r="J29" s="3"/>
      <c r="K29" s="3"/>
      <c r="L29" s="3"/>
      <c r="M29" s="3"/>
      <c r="N29" s="3"/>
      <c r="O29" s="3"/>
      <c r="P29" s="3"/>
      <c r="Q29" s="3"/>
    </row>
    <row r="30" spans="1:17" ht="15">
      <c r="A30" s="3"/>
      <c r="B30" s="3"/>
      <c r="C30" s="3"/>
      <c r="D30" s="3"/>
      <c r="E30" s="3"/>
      <c r="F30" s="3"/>
      <c r="G30" s="3"/>
      <c r="H30" s="3"/>
      <c r="I30" s="3"/>
      <c r="J30" s="3"/>
      <c r="K30" s="3"/>
      <c r="L30" s="3"/>
      <c r="M30" s="3"/>
      <c r="N30" s="3"/>
      <c r="O30" s="3"/>
      <c r="P30" s="3"/>
      <c r="Q30" s="3"/>
    </row>
    <row r="31" spans="1:17" ht="15">
      <c r="A31" s="3" t="s">
        <v>8</v>
      </c>
      <c r="B31" s="3"/>
      <c r="C31" s="3"/>
      <c r="D31" s="94" t="s">
        <v>18</v>
      </c>
      <c r="E31" s="226"/>
      <c r="F31" s="227"/>
      <c r="G31" s="227"/>
      <c r="H31" s="227"/>
      <c r="I31" s="228"/>
      <c r="J31" s="3"/>
      <c r="K31" s="3"/>
      <c r="L31" s="3"/>
      <c r="M31" s="3"/>
      <c r="N31" s="3"/>
      <c r="O31" s="3"/>
      <c r="P31" s="3"/>
      <c r="Q31" s="3"/>
    </row>
    <row r="32" spans="1:17" ht="15">
      <c r="A32" s="3"/>
      <c r="B32" s="3"/>
      <c r="C32" s="3"/>
      <c r="D32" s="94" t="s">
        <v>19</v>
      </c>
      <c r="E32" s="229" t="s">
        <v>334</v>
      </c>
      <c r="F32" s="230"/>
      <c r="G32" s="230"/>
      <c r="H32" s="230"/>
      <c r="I32" s="231"/>
      <c r="J32" s="3"/>
      <c r="K32" s="3"/>
      <c r="L32" s="3"/>
      <c r="M32" s="3"/>
      <c r="N32" s="3"/>
      <c r="O32" s="3"/>
      <c r="P32" s="3"/>
      <c r="Q32" s="3"/>
    </row>
    <row r="33" spans="1:17" ht="15">
      <c r="A33" s="3"/>
      <c r="B33" s="3"/>
      <c r="C33" s="3"/>
      <c r="D33" s="94" t="s">
        <v>10</v>
      </c>
      <c r="E33" s="229" t="s">
        <v>335</v>
      </c>
      <c r="F33" s="230"/>
      <c r="G33" s="230"/>
      <c r="H33" s="230"/>
      <c r="I33" s="231"/>
      <c r="J33" s="3"/>
      <c r="K33" s="3"/>
      <c r="L33" s="3"/>
      <c r="M33" s="3"/>
      <c r="N33" s="3"/>
      <c r="O33" s="3"/>
      <c r="P33" s="3"/>
      <c r="Q33" s="3"/>
    </row>
    <row r="34" spans="1:17" ht="15">
      <c r="A34" s="3"/>
      <c r="B34" s="3"/>
      <c r="C34" s="3"/>
      <c r="D34" s="94" t="s">
        <v>14</v>
      </c>
      <c r="E34" s="229" t="s">
        <v>336</v>
      </c>
      <c r="F34" s="230"/>
      <c r="G34" s="230"/>
      <c r="H34" s="230"/>
      <c r="I34" s="231"/>
      <c r="J34" s="3"/>
      <c r="K34" s="3"/>
      <c r="L34" s="3"/>
      <c r="M34" s="3"/>
      <c r="N34" s="3"/>
      <c r="O34" s="3"/>
      <c r="P34" s="3"/>
      <c r="Q34" s="3"/>
    </row>
    <row r="35" spans="1:17" ht="15">
      <c r="A35" s="3"/>
      <c r="B35" s="3"/>
      <c r="C35" s="3"/>
      <c r="D35" s="3"/>
      <c r="E35" s="211"/>
      <c r="F35" s="211"/>
      <c r="G35" s="211"/>
      <c r="H35" s="211"/>
      <c r="I35" s="211"/>
      <c r="J35" s="3"/>
      <c r="K35" s="3"/>
      <c r="L35" s="3"/>
      <c r="M35" s="3"/>
      <c r="N35" s="3"/>
      <c r="O35" s="3"/>
      <c r="P35" s="3"/>
      <c r="Q35" s="3"/>
    </row>
    <row r="36" spans="1:17" ht="15">
      <c r="A36" s="3" t="s">
        <v>11</v>
      </c>
      <c r="B36" s="3"/>
      <c r="C36" s="3"/>
      <c r="D36" s="94" t="s">
        <v>12</v>
      </c>
      <c r="E36" s="226" t="s">
        <v>337</v>
      </c>
      <c r="F36" s="227"/>
      <c r="G36" s="227"/>
      <c r="H36" s="227"/>
      <c r="I36" s="228"/>
      <c r="J36" s="3"/>
      <c r="K36" s="3"/>
      <c r="L36" s="3"/>
      <c r="M36" s="3"/>
      <c r="N36" s="3"/>
      <c r="O36" s="3"/>
      <c r="P36" s="3"/>
      <c r="Q36" s="3"/>
    </row>
    <row r="37" spans="1:17" ht="15">
      <c r="A37" s="3"/>
      <c r="B37" s="3"/>
      <c r="C37" s="3"/>
      <c r="D37" s="94" t="s">
        <v>13</v>
      </c>
      <c r="E37" s="232"/>
      <c r="F37" s="233"/>
      <c r="G37" s="233"/>
      <c r="H37" s="233"/>
      <c r="I37" s="234"/>
      <c r="J37" s="3"/>
      <c r="K37" s="3"/>
      <c r="L37" s="3"/>
      <c r="M37" s="3"/>
      <c r="N37" s="3"/>
      <c r="O37" s="3"/>
      <c r="P37" s="3"/>
      <c r="Q37" s="3"/>
    </row>
    <row r="38" spans="1:17" ht="15">
      <c r="A38" s="3"/>
      <c r="B38" s="3"/>
      <c r="C38" s="3"/>
      <c r="D38" s="94" t="s">
        <v>10</v>
      </c>
      <c r="E38" s="235" t="s">
        <v>338</v>
      </c>
      <c r="F38" s="235"/>
      <c r="G38" s="235"/>
      <c r="H38" s="235"/>
      <c r="I38" s="235"/>
      <c r="J38" s="3"/>
      <c r="K38" s="3"/>
      <c r="L38" s="3"/>
      <c r="M38" s="3"/>
      <c r="N38" s="3"/>
      <c r="O38" s="3"/>
      <c r="P38" s="3"/>
      <c r="Q38" s="3"/>
    </row>
    <row r="39" spans="1:17" ht="15">
      <c r="A39" s="3"/>
      <c r="B39" s="3"/>
      <c r="C39" s="3"/>
      <c r="D39" s="94" t="s">
        <v>14</v>
      </c>
      <c r="E39" s="236" t="s">
        <v>339</v>
      </c>
      <c r="F39" s="237"/>
      <c r="G39" s="237"/>
      <c r="H39" s="237"/>
      <c r="I39" s="238"/>
      <c r="J39" s="3"/>
      <c r="K39" s="3"/>
      <c r="L39" s="3"/>
      <c r="M39" s="3"/>
      <c r="N39" s="3"/>
      <c r="O39" s="3"/>
      <c r="P39" s="3"/>
      <c r="Q39" s="3"/>
    </row>
    <row r="40" spans="1:17" ht="15">
      <c r="A40" s="3"/>
      <c r="B40" s="3"/>
      <c r="C40" s="3"/>
      <c r="D40" s="3"/>
      <c r="E40" s="3"/>
      <c r="F40" s="3"/>
      <c r="G40" s="3"/>
      <c r="H40" s="3"/>
      <c r="I40" s="3"/>
      <c r="J40" s="3"/>
      <c r="K40" s="3"/>
      <c r="L40" s="3"/>
      <c r="M40" s="3"/>
      <c r="N40" s="3"/>
      <c r="O40" s="3"/>
      <c r="P40" s="3"/>
      <c r="Q40" s="3"/>
    </row>
    <row r="41" spans="1:17" ht="15">
      <c r="A41" s="3"/>
      <c r="B41" s="3"/>
      <c r="C41" s="3"/>
      <c r="D41" s="3"/>
      <c r="E41" s="3"/>
      <c r="F41" s="3"/>
      <c r="G41" s="3"/>
      <c r="H41" s="3"/>
      <c r="I41" s="3"/>
      <c r="J41" s="3"/>
      <c r="K41" s="3"/>
      <c r="L41" s="3"/>
      <c r="M41" s="3"/>
      <c r="N41" s="3"/>
      <c r="O41" s="3"/>
      <c r="P41" s="3"/>
      <c r="Q41" s="3"/>
    </row>
    <row r="42" spans="1:17" ht="15">
      <c r="A42" s="3" t="s">
        <v>251</v>
      </c>
      <c r="B42" s="3"/>
      <c r="C42" s="3"/>
      <c r="D42" s="3" t="s">
        <v>229</v>
      </c>
      <c r="E42" s="3"/>
      <c r="F42" s="3"/>
      <c r="G42" s="3"/>
      <c r="H42" s="3"/>
      <c r="I42" s="3"/>
      <c r="J42" s="93" t="s">
        <v>230</v>
      </c>
      <c r="K42" s="3"/>
      <c r="L42" s="3"/>
      <c r="M42" s="3"/>
      <c r="N42" s="3"/>
      <c r="O42" s="3"/>
      <c r="P42" s="3"/>
      <c r="Q42" s="3"/>
    </row>
    <row r="43" spans="1:17" ht="15">
      <c r="A43" s="82"/>
      <c r="B43" s="3"/>
      <c r="C43" s="3"/>
      <c r="D43" s="94" t="s">
        <v>15</v>
      </c>
      <c r="E43" s="226" t="s">
        <v>340</v>
      </c>
      <c r="F43" s="227"/>
      <c r="G43" s="227"/>
      <c r="H43" s="227"/>
      <c r="I43" s="228"/>
      <c r="J43" s="95" t="s">
        <v>15</v>
      </c>
      <c r="K43" s="3"/>
      <c r="L43" s="226" t="s">
        <v>341</v>
      </c>
      <c r="M43" s="227"/>
      <c r="N43" s="227"/>
      <c r="O43" s="227"/>
      <c r="P43" s="228"/>
      <c r="Q43" s="3"/>
    </row>
    <row r="44" spans="1:17" ht="15">
      <c r="A44" s="3"/>
      <c r="B44" s="3"/>
      <c r="C44" s="3"/>
      <c r="D44" s="94" t="s">
        <v>16</v>
      </c>
      <c r="E44" s="219"/>
      <c r="F44" s="220"/>
      <c r="G44" s="220"/>
      <c r="H44" s="220"/>
      <c r="I44" s="221"/>
      <c r="J44" s="95" t="s">
        <v>16</v>
      </c>
      <c r="K44" s="3"/>
      <c r="L44" s="219"/>
      <c r="M44" s="220"/>
      <c r="N44" s="220"/>
      <c r="O44" s="220"/>
      <c r="P44" s="221"/>
      <c r="Q44" s="3"/>
    </row>
    <row r="45" spans="1:17" ht="15">
      <c r="A45" s="3"/>
      <c r="B45" s="3"/>
      <c r="C45" s="3"/>
      <c r="D45" s="94" t="s">
        <v>17</v>
      </c>
      <c r="E45" s="222" t="s">
        <v>343</v>
      </c>
      <c r="F45" s="220"/>
      <c r="G45" s="220"/>
      <c r="H45" s="220"/>
      <c r="I45" s="221"/>
      <c r="J45" s="95" t="s">
        <v>17</v>
      </c>
      <c r="K45" s="3"/>
      <c r="L45" s="222" t="s">
        <v>342</v>
      </c>
      <c r="M45" s="220"/>
      <c r="N45" s="220"/>
      <c r="O45" s="220"/>
      <c r="P45" s="221"/>
      <c r="Q45" s="3"/>
    </row>
    <row r="46" spans="1:17" ht="15">
      <c r="A46" s="3"/>
      <c r="B46" s="3"/>
      <c r="C46" s="3"/>
      <c r="D46" s="3"/>
      <c r="E46" s="3"/>
      <c r="F46" s="3"/>
      <c r="G46" s="3"/>
      <c r="H46" s="3"/>
      <c r="I46" s="3"/>
      <c r="J46" s="3"/>
      <c r="K46" s="3"/>
      <c r="L46" s="3"/>
      <c r="M46" s="3"/>
      <c r="N46" s="3"/>
      <c r="O46" s="3"/>
      <c r="P46" s="3"/>
      <c r="Q46" s="3"/>
    </row>
  </sheetData>
  <mergeCells count="17">
    <mergeCell ref="D13:I13"/>
    <mergeCell ref="D17:I17"/>
    <mergeCell ref="E31:I31"/>
    <mergeCell ref="E32:I32"/>
    <mergeCell ref="L43:P43"/>
    <mergeCell ref="E33:I33"/>
    <mergeCell ref="E34:I34"/>
    <mergeCell ref="E36:I36"/>
    <mergeCell ref="E37:I37"/>
    <mergeCell ref="E38:I38"/>
    <mergeCell ref="E39:I39"/>
    <mergeCell ref="E43:I43"/>
    <mergeCell ref="E44:I44"/>
    <mergeCell ref="E45:I45"/>
    <mergeCell ref="L44:P44"/>
    <mergeCell ref="L45:P45"/>
    <mergeCell ref="G19:I19"/>
  </mergeCells>
  <phoneticPr fontId="21" type="noConversion"/>
  <hyperlinks>
    <hyperlink ref="F9" r:id="rId1" xr:uid="{00000000-0004-0000-0000-000000000000}"/>
    <hyperlink ref="R5" location="'2-Contents'!A1" display="Go to Contents" xr:uid="{00000000-0004-0000-0000-000001000000}"/>
    <hyperlink ref="E45" r:id="rId2" xr:uid="{00000000-0004-0000-0000-000002000000}"/>
    <hyperlink ref="L45" r:id="rId3" xr:uid="{80679FE5-A435-41DD-BD4A-9D06E7203DE8}"/>
  </hyperlinks>
  <pageMargins left="0.7" right="0.7" top="0.75" bottom="0.75" header="0.3" footer="0.3"/>
  <pageSetup paperSize="9" scale="55" orientation="landscape" r:id="rId4"/>
  <headerFooter>
    <oddHeader>&amp;LRegulatory Information Notice, Appendix A - Regulatory Templates</oddHeader>
    <oddFooter>&amp;L&amp;A  [&amp;P of &amp;N]</oddFooter>
  </headerFooter>
  <rowBreaks count="1" manualBreakCount="1">
    <brk id="56" max="16383" man="1"/>
  </rowBreaks>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84"/>
  <sheetViews>
    <sheetView zoomScaleNormal="100" workbookViewId="0">
      <pane xSplit="1" ySplit="5" topLeftCell="B27" activePane="bottomRight" state="frozen"/>
      <selection activeCell="M42" sqref="M42"/>
      <selection pane="topRight" activeCell="M42" sqref="M42"/>
      <selection pane="bottomLeft" activeCell="M42" sqref="M42"/>
      <selection pane="bottomRight" activeCell="D44" sqref="D44"/>
    </sheetView>
  </sheetViews>
  <sheetFormatPr defaultColWidth="9" defaultRowHeight="14.25"/>
  <cols>
    <col min="1" max="1" width="3.375" style="72" bestFit="1" customWidth="1"/>
    <col min="2" max="2" width="48.25" style="28" customWidth="1"/>
    <col min="3" max="7" width="12" style="28" customWidth="1"/>
    <col min="8" max="9" width="9" style="28"/>
    <col min="10" max="10" width="9.875" style="28" bestFit="1" customWidth="1"/>
    <col min="11" max="16384" width="9" style="28"/>
  </cols>
  <sheetData>
    <row r="1" spans="1:8">
      <c r="A1" s="71" t="s">
        <v>177</v>
      </c>
      <c r="B1" s="96" t="str">
        <f>SUBSTITUTE(ADDRESS(1,COLUMN(),4),1,"")</f>
        <v>B</v>
      </c>
      <c r="C1" s="96" t="str">
        <f t="shared" ref="C1:G1" si="0">SUBSTITUTE(ADDRESS(1,COLUMN(),4),1,"")</f>
        <v>C</v>
      </c>
      <c r="D1" s="96" t="str">
        <f t="shared" si="0"/>
        <v>D</v>
      </c>
      <c r="E1" s="96" t="str">
        <f t="shared" si="0"/>
        <v>E</v>
      </c>
      <c r="F1" s="96" t="str">
        <f t="shared" si="0"/>
        <v>F</v>
      </c>
      <c r="G1" s="96" t="str">
        <f t="shared" si="0"/>
        <v>G</v>
      </c>
    </row>
    <row r="2" spans="1:8" ht="18">
      <c r="A2" s="71">
        <f>ROW()</f>
        <v>2</v>
      </c>
      <c r="B2" s="29" t="s">
        <v>281</v>
      </c>
      <c r="C2" s="29"/>
      <c r="D2" s="29"/>
      <c r="E2" s="29"/>
      <c r="F2" s="29"/>
      <c r="G2" s="29"/>
      <c r="H2" s="101" t="s">
        <v>253</v>
      </c>
    </row>
    <row r="3" spans="1:8">
      <c r="A3" s="71">
        <f>ROW()</f>
        <v>3</v>
      </c>
      <c r="B3" s="30"/>
      <c r="C3" s="30"/>
      <c r="D3" s="30"/>
      <c r="E3" s="30"/>
      <c r="F3" s="30"/>
    </row>
    <row r="4" spans="1:8">
      <c r="A4" s="71">
        <f>ROW()</f>
        <v>4</v>
      </c>
      <c r="B4" s="31" t="s">
        <v>28</v>
      </c>
      <c r="C4" s="32" t="s">
        <v>42</v>
      </c>
      <c r="D4" s="32" t="s">
        <v>42</v>
      </c>
      <c r="E4" s="32" t="s">
        <v>42</v>
      </c>
      <c r="F4" s="32" t="s">
        <v>42</v>
      </c>
      <c r="G4" s="32" t="s">
        <v>42</v>
      </c>
    </row>
    <row r="5" spans="1:8">
      <c r="A5" s="71">
        <f>ROW()</f>
        <v>5</v>
      </c>
      <c r="B5" s="31" t="s">
        <v>46</v>
      </c>
      <c r="C5" s="32">
        <v>2020</v>
      </c>
      <c r="D5" s="32">
        <v>2021</v>
      </c>
      <c r="E5" s="32">
        <v>2022</v>
      </c>
      <c r="F5" s="32">
        <v>2023</v>
      </c>
      <c r="G5" s="32">
        <v>2024</v>
      </c>
    </row>
    <row r="6" spans="1:8">
      <c r="A6" s="71">
        <f>ROW()</f>
        <v>6</v>
      </c>
    </row>
    <row r="7" spans="1:8">
      <c r="A7" s="71">
        <f>ROW()</f>
        <v>7</v>
      </c>
      <c r="B7" s="31" t="s">
        <v>67</v>
      </c>
      <c r="C7" s="31"/>
      <c r="D7" s="31"/>
      <c r="E7" s="31"/>
      <c r="F7" s="31"/>
      <c r="G7" s="31"/>
    </row>
    <row r="8" spans="1:8">
      <c r="A8" s="71">
        <f>ROW()</f>
        <v>8</v>
      </c>
      <c r="B8" s="31"/>
      <c r="C8" s="31"/>
      <c r="D8" s="31"/>
      <c r="E8" s="31"/>
      <c r="F8" s="31"/>
      <c r="G8" s="31"/>
    </row>
    <row r="9" spans="1:8">
      <c r="A9" s="71">
        <f>ROW()</f>
        <v>9</v>
      </c>
      <c r="B9" s="31" t="s">
        <v>286</v>
      </c>
      <c r="C9" s="155">
        <f>C11+C18</f>
        <v>164.66572638999997</v>
      </c>
      <c r="D9" s="155">
        <f t="shared" ref="D9:G9" si="1">D11+D18</f>
        <v>168.85391704000003</v>
      </c>
      <c r="E9" s="155">
        <f t="shared" si="1"/>
        <v>0</v>
      </c>
      <c r="F9" s="155">
        <f t="shared" si="1"/>
        <v>0</v>
      </c>
      <c r="G9" s="155">
        <f t="shared" si="1"/>
        <v>0</v>
      </c>
    </row>
    <row r="10" spans="1:8">
      <c r="A10" s="71">
        <f>ROW()</f>
        <v>10</v>
      </c>
      <c r="B10" s="31"/>
      <c r="C10" s="31"/>
      <c r="D10" s="31"/>
      <c r="E10" s="31"/>
      <c r="F10" s="31"/>
      <c r="G10" s="31"/>
    </row>
    <row r="11" spans="1:8">
      <c r="A11" s="71">
        <f>ROW()</f>
        <v>11</v>
      </c>
      <c r="B11" s="52" t="s">
        <v>187</v>
      </c>
      <c r="C11" s="203">
        <f t="shared" ref="C11:G11" si="2">SUM(C12:C16)</f>
        <v>163.45599999999999</v>
      </c>
      <c r="D11" s="203">
        <f t="shared" si="2"/>
        <v>167.69419000000002</v>
      </c>
      <c r="E11" s="203">
        <f t="shared" si="2"/>
        <v>0</v>
      </c>
      <c r="F11" s="203">
        <f t="shared" si="2"/>
        <v>0</v>
      </c>
      <c r="G11" s="203">
        <f t="shared" si="2"/>
        <v>0</v>
      </c>
    </row>
    <row r="12" spans="1:8">
      <c r="A12" s="71">
        <f>ROW()</f>
        <v>12</v>
      </c>
      <c r="B12" s="77" t="s">
        <v>273</v>
      </c>
      <c r="C12" s="154">
        <v>156.97300000000001</v>
      </c>
      <c r="D12" s="154">
        <v>162.71600000000001</v>
      </c>
      <c r="E12" s="154"/>
      <c r="F12" s="154"/>
      <c r="G12" s="154"/>
    </row>
    <row r="13" spans="1:8">
      <c r="A13" s="71">
        <f>ROW()</f>
        <v>13</v>
      </c>
      <c r="B13" s="77" t="s">
        <v>272</v>
      </c>
      <c r="C13" s="154">
        <v>0.39600000000000002</v>
      </c>
      <c r="D13" s="154">
        <v>0</v>
      </c>
      <c r="E13" s="154"/>
      <c r="F13" s="154"/>
      <c r="G13" s="154"/>
    </row>
    <row r="14" spans="1:8">
      <c r="A14" s="71">
        <f>ROW()</f>
        <v>14</v>
      </c>
      <c r="B14" s="77" t="s">
        <v>274</v>
      </c>
      <c r="C14" s="154">
        <v>3.0219999999999998</v>
      </c>
      <c r="D14" s="154">
        <v>1.8411900000000001</v>
      </c>
      <c r="E14" s="154"/>
      <c r="F14" s="154"/>
      <c r="G14" s="154"/>
    </row>
    <row r="15" spans="1:8" s="33" customFormat="1">
      <c r="A15" s="71">
        <f>ROW()</f>
        <v>15</v>
      </c>
      <c r="B15" s="77" t="s">
        <v>275</v>
      </c>
      <c r="C15" s="154">
        <v>3.016</v>
      </c>
      <c r="D15" s="154">
        <v>3.109</v>
      </c>
      <c r="E15" s="154"/>
      <c r="F15" s="154"/>
      <c r="G15" s="154"/>
    </row>
    <row r="16" spans="1:8" s="33" customFormat="1">
      <c r="A16" s="71">
        <f>ROW()</f>
        <v>16</v>
      </c>
      <c r="B16" s="77" t="s">
        <v>188</v>
      </c>
      <c r="C16" s="154">
        <v>4.9000000000000002E-2</v>
      </c>
      <c r="D16" s="154">
        <v>2.8000000000000001E-2</v>
      </c>
      <c r="E16" s="154"/>
      <c r="F16" s="154"/>
      <c r="G16" s="154"/>
    </row>
    <row r="17" spans="1:10" s="33" customFormat="1">
      <c r="A17" s="71">
        <f>ROW()</f>
        <v>17</v>
      </c>
      <c r="B17" s="31"/>
      <c r="C17" s="201"/>
      <c r="D17" s="201"/>
      <c r="E17" s="201"/>
      <c r="F17" s="201"/>
      <c r="G17" s="31"/>
    </row>
    <row r="18" spans="1:10" s="33" customFormat="1">
      <c r="A18" s="71"/>
      <c r="B18" s="52" t="s">
        <v>285</v>
      </c>
      <c r="C18" s="203">
        <f>SUM(C19:C22,C24:C26)</f>
        <v>1.2097263900000002</v>
      </c>
      <c r="D18" s="203">
        <f t="shared" ref="D18:G18" si="3">SUM(D19:D22,D24:D26)</f>
        <v>1.1597270399999999</v>
      </c>
      <c r="E18" s="203">
        <f t="shared" si="3"/>
        <v>0</v>
      </c>
      <c r="F18" s="203">
        <f t="shared" si="3"/>
        <v>0</v>
      </c>
      <c r="G18" s="203">
        <f t="shared" si="3"/>
        <v>0</v>
      </c>
      <c r="H18" s="175"/>
      <c r="I18" s="175"/>
      <c r="J18" s="175"/>
    </row>
    <row r="19" spans="1:10" s="33" customFormat="1">
      <c r="A19" s="71">
        <f>ROW()</f>
        <v>19</v>
      </c>
      <c r="B19" s="77" t="s">
        <v>164</v>
      </c>
      <c r="C19" s="193">
        <v>0</v>
      </c>
      <c r="D19" s="147">
        <v>0</v>
      </c>
      <c r="E19" s="147"/>
      <c r="F19" s="147"/>
      <c r="G19" s="147"/>
    </row>
    <row r="20" spans="1:10" s="33" customFormat="1">
      <c r="A20" s="71">
        <f>ROW()</f>
        <v>20</v>
      </c>
      <c r="B20" s="77" t="s">
        <v>186</v>
      </c>
      <c r="C20" s="193">
        <v>0</v>
      </c>
      <c r="D20" s="147">
        <v>0</v>
      </c>
      <c r="E20" s="147"/>
      <c r="F20" s="147"/>
      <c r="G20" s="147"/>
    </row>
    <row r="21" spans="1:10" s="33" customFormat="1">
      <c r="A21" s="71">
        <f>ROW()</f>
        <v>21</v>
      </c>
      <c r="B21" s="77" t="s">
        <v>185</v>
      </c>
      <c r="C21" s="193">
        <v>0.65600000000000003</v>
      </c>
      <c r="D21" s="147">
        <v>0.71099999999999997</v>
      </c>
      <c r="E21" s="147"/>
      <c r="F21" s="147"/>
      <c r="G21" s="147"/>
    </row>
    <row r="22" spans="1:10" s="33" customFormat="1">
      <c r="A22" s="71">
        <f>ROW()</f>
        <v>22</v>
      </c>
      <c r="B22" s="77" t="s">
        <v>59</v>
      </c>
      <c r="C22" s="193">
        <v>0.55372639000000001</v>
      </c>
      <c r="D22" s="147">
        <v>0.44872703999999997</v>
      </c>
      <c r="E22" s="147"/>
      <c r="F22" s="147"/>
      <c r="G22" s="147"/>
    </row>
    <row r="23" spans="1:10" s="33" customFormat="1">
      <c r="A23" s="71">
        <f>ROW()</f>
        <v>23</v>
      </c>
      <c r="B23" s="156" t="s">
        <v>284</v>
      </c>
      <c r="C23" s="53"/>
      <c r="D23" s="53"/>
      <c r="E23" s="53"/>
      <c r="F23" s="53"/>
      <c r="G23" s="53"/>
    </row>
    <row r="24" spans="1:10" s="33" customFormat="1">
      <c r="A24" s="71">
        <f>ROW()</f>
        <v>24</v>
      </c>
      <c r="B24" s="157" t="s">
        <v>163</v>
      </c>
      <c r="C24" s="193"/>
      <c r="D24" s="154"/>
      <c r="E24" s="154"/>
      <c r="F24" s="154"/>
      <c r="G24" s="154"/>
    </row>
    <row r="25" spans="1:10" s="33" customFormat="1">
      <c r="A25" s="71">
        <f>ROW()</f>
        <v>25</v>
      </c>
      <c r="B25" s="157" t="s">
        <v>163</v>
      </c>
      <c r="C25" s="193"/>
      <c r="D25" s="154"/>
      <c r="E25" s="154"/>
      <c r="F25" s="154"/>
      <c r="G25" s="154"/>
    </row>
    <row r="26" spans="1:10" s="33" customFormat="1">
      <c r="A26" s="71">
        <f>ROW()</f>
        <v>26</v>
      </c>
      <c r="B26" s="157" t="s">
        <v>163</v>
      </c>
      <c r="C26" s="193"/>
      <c r="D26" s="154"/>
      <c r="E26" s="154"/>
      <c r="F26" s="154"/>
      <c r="G26" s="154"/>
    </row>
    <row r="27" spans="1:10" s="33" customFormat="1">
      <c r="A27" s="71">
        <f>ROW()</f>
        <v>27</v>
      </c>
      <c r="B27" s="31"/>
      <c r="C27" s="31"/>
      <c r="D27" s="31"/>
      <c r="E27" s="31"/>
      <c r="F27" s="31"/>
      <c r="G27" s="31"/>
    </row>
    <row r="28" spans="1:10" s="33" customFormat="1">
      <c r="A28" s="71">
        <f>ROW()</f>
        <v>28</v>
      </c>
      <c r="B28" s="35" t="s">
        <v>287</v>
      </c>
      <c r="C28" s="153">
        <v>17.779</v>
      </c>
      <c r="D28" s="153">
        <v>20.611077399846632</v>
      </c>
      <c r="E28" s="153"/>
      <c r="F28" s="153"/>
      <c r="G28" s="153"/>
    </row>
    <row r="29" spans="1:10" s="33" customFormat="1">
      <c r="A29" s="71">
        <f>ROW()</f>
        <v>29</v>
      </c>
      <c r="B29" s="31"/>
      <c r="C29" s="31"/>
      <c r="D29" s="31"/>
      <c r="E29" s="31"/>
      <c r="F29" s="31"/>
      <c r="G29" s="31"/>
    </row>
    <row r="30" spans="1:10" s="33" customFormat="1">
      <c r="A30" s="71">
        <f>ROW()</f>
        <v>30</v>
      </c>
      <c r="B30" s="35" t="s">
        <v>60</v>
      </c>
      <c r="C30" s="155">
        <f>C9+C28</f>
        <v>182.44472638999997</v>
      </c>
      <c r="D30" s="155">
        <f>D9+D28</f>
        <v>189.46499443984666</v>
      </c>
      <c r="E30" s="155">
        <f>E9+E28</f>
        <v>0</v>
      </c>
      <c r="F30" s="155">
        <f>F9+F28</f>
        <v>0</v>
      </c>
      <c r="G30" s="155">
        <f>G9+G28</f>
        <v>0</v>
      </c>
      <c r="I30" s="212"/>
    </row>
    <row r="31" spans="1:10" s="33" customFormat="1">
      <c r="A31" s="71">
        <f>ROW()</f>
        <v>31</v>
      </c>
      <c r="B31" s="31"/>
      <c r="C31" s="31"/>
      <c r="D31" s="31"/>
      <c r="E31" s="31"/>
      <c r="F31" s="31"/>
      <c r="G31" s="31"/>
    </row>
    <row r="32" spans="1:10" s="33" customFormat="1">
      <c r="A32" s="71">
        <f>ROW()</f>
        <v>32</v>
      </c>
    </row>
    <row r="33" spans="1:10" s="33" customFormat="1">
      <c r="A33" s="71">
        <f>ROW()</f>
        <v>33</v>
      </c>
      <c r="B33" s="36" t="s">
        <v>68</v>
      </c>
      <c r="C33" s="36"/>
      <c r="D33" s="36"/>
      <c r="E33" s="36"/>
      <c r="F33" s="36"/>
      <c r="G33" s="36"/>
    </row>
    <row r="34" spans="1:10" s="33" customFormat="1">
      <c r="A34" s="71">
        <f>ROW()</f>
        <v>34</v>
      </c>
      <c r="B34" s="36"/>
      <c r="C34" s="37"/>
      <c r="D34" s="37"/>
      <c r="E34" s="37"/>
      <c r="F34" s="37"/>
      <c r="G34" s="36"/>
    </row>
    <row r="35" spans="1:10" s="33" customFormat="1">
      <c r="A35" s="71">
        <f>ROW()</f>
        <v>35</v>
      </c>
      <c r="B35" s="31" t="s">
        <v>288</v>
      </c>
      <c r="C35" s="155">
        <f>SUM(C37+C48)</f>
        <v>57.584357109999999</v>
      </c>
      <c r="D35" s="155">
        <f t="shared" ref="D35:G35" si="4">SUM(D37+D48)</f>
        <v>70.670999999999992</v>
      </c>
      <c r="E35" s="155">
        <f t="shared" si="4"/>
        <v>0</v>
      </c>
      <c r="F35" s="155">
        <f t="shared" si="4"/>
        <v>0</v>
      </c>
      <c r="G35" s="155">
        <f t="shared" si="4"/>
        <v>0</v>
      </c>
      <c r="H35" s="175"/>
      <c r="I35" s="206"/>
      <c r="J35" s="206"/>
    </row>
    <row r="36" spans="1:10">
      <c r="A36" s="71">
        <f>ROW()</f>
        <v>36</v>
      </c>
      <c r="B36" s="53"/>
      <c r="C36" s="31"/>
      <c r="D36" s="31"/>
      <c r="E36" s="31"/>
      <c r="F36" s="31"/>
      <c r="G36" s="31"/>
    </row>
    <row r="37" spans="1:10">
      <c r="A37" s="71">
        <f>ROW()</f>
        <v>37</v>
      </c>
      <c r="B37" s="53" t="s">
        <v>289</v>
      </c>
      <c r="C37" s="203">
        <f>SUM(C38:C42,C44:C46)</f>
        <v>55.218086</v>
      </c>
      <c r="D37" s="203">
        <f t="shared" ref="D37:G37" si="5">SUM(D38:D42,D44:D46)</f>
        <v>67.482532999999989</v>
      </c>
      <c r="E37" s="203">
        <f t="shared" si="5"/>
        <v>0</v>
      </c>
      <c r="F37" s="203">
        <f t="shared" si="5"/>
        <v>0</v>
      </c>
      <c r="G37" s="203">
        <f t="shared" si="5"/>
        <v>0</v>
      </c>
      <c r="H37" s="175"/>
      <c r="I37" s="175"/>
      <c r="J37" s="175"/>
    </row>
    <row r="38" spans="1:10">
      <c r="A38" s="71">
        <f>ROW()</f>
        <v>38</v>
      </c>
      <c r="B38" s="77" t="s">
        <v>155</v>
      </c>
      <c r="C38" s="154">
        <v>27.580085999999998</v>
      </c>
      <c r="D38" s="154">
        <v>31.475532999999999</v>
      </c>
      <c r="E38" s="154"/>
      <c r="F38" s="154"/>
      <c r="G38" s="154"/>
      <c r="H38" s="158"/>
      <c r="I38" s="158"/>
    </row>
    <row r="39" spans="1:10">
      <c r="A39" s="71">
        <f>ROW()</f>
        <v>39</v>
      </c>
      <c r="B39" s="77" t="s">
        <v>154</v>
      </c>
      <c r="C39" s="154">
        <v>17.233000000000001</v>
      </c>
      <c r="D39" s="154">
        <v>17.059739234999999</v>
      </c>
      <c r="E39" s="154"/>
      <c r="F39" s="154"/>
      <c r="G39" s="154"/>
      <c r="I39" s="158"/>
    </row>
    <row r="40" spans="1:10">
      <c r="A40" s="71">
        <f>ROW()</f>
        <v>40</v>
      </c>
      <c r="B40" s="77" t="s">
        <v>113</v>
      </c>
      <c r="C40" s="154">
        <v>6.7169999999999996</v>
      </c>
      <c r="D40" s="154">
        <v>7.8390000000000004</v>
      </c>
      <c r="E40" s="154"/>
      <c r="F40" s="154"/>
      <c r="G40" s="154"/>
      <c r="I40" s="158"/>
    </row>
    <row r="41" spans="1:10">
      <c r="A41" s="71">
        <f>ROW()</f>
        <v>41</v>
      </c>
      <c r="B41" s="77" t="s">
        <v>156</v>
      </c>
      <c r="C41" s="154">
        <v>1.3680000000000001</v>
      </c>
      <c r="D41" s="154">
        <v>0.81599999999999995</v>
      </c>
      <c r="E41" s="154"/>
      <c r="F41" s="154"/>
      <c r="G41" s="154"/>
      <c r="I41" s="158"/>
    </row>
    <row r="42" spans="1:10">
      <c r="A42" s="71">
        <f>ROW()</f>
        <v>42</v>
      </c>
      <c r="B42" s="77" t="s">
        <v>146</v>
      </c>
      <c r="C42" s="154">
        <v>2.3199999999999998</v>
      </c>
      <c r="D42" s="154">
        <v>3.399</v>
      </c>
      <c r="E42" s="154"/>
      <c r="F42" s="154"/>
      <c r="G42" s="154"/>
      <c r="I42" s="158"/>
    </row>
    <row r="43" spans="1:10">
      <c r="A43" s="71">
        <f>ROW()</f>
        <v>43</v>
      </c>
      <c r="B43" s="156" t="s">
        <v>283</v>
      </c>
      <c r="C43" s="75"/>
      <c r="D43" s="75"/>
      <c r="E43" s="75"/>
      <c r="F43" s="75"/>
      <c r="G43" s="75"/>
      <c r="I43" s="158"/>
      <c r="J43" s="159"/>
    </row>
    <row r="44" spans="1:10">
      <c r="A44" s="71">
        <f>ROW()</f>
        <v>44</v>
      </c>
      <c r="B44" s="217" t="s">
        <v>350</v>
      </c>
      <c r="C44" s="193">
        <v>0</v>
      </c>
      <c r="D44" s="154">
        <v>6.8932607650000008</v>
      </c>
      <c r="E44" s="193"/>
      <c r="F44" s="193"/>
      <c r="G44" s="193"/>
    </row>
    <row r="45" spans="1:10">
      <c r="A45" s="71">
        <f>ROW()</f>
        <v>45</v>
      </c>
      <c r="B45" s="160" t="s">
        <v>163</v>
      </c>
      <c r="C45" s="193"/>
      <c r="D45" s="193"/>
      <c r="E45" s="193"/>
      <c r="F45" s="193"/>
      <c r="G45" s="193"/>
    </row>
    <row r="46" spans="1:10">
      <c r="A46" s="71">
        <f>ROW()</f>
        <v>46</v>
      </c>
      <c r="B46" s="160" t="s">
        <v>163</v>
      </c>
      <c r="C46" s="193"/>
      <c r="D46" s="193"/>
      <c r="E46" s="193"/>
      <c r="F46" s="193"/>
      <c r="G46" s="193"/>
    </row>
    <row r="47" spans="1:10">
      <c r="A47" s="71"/>
      <c r="B47" s="53"/>
      <c r="C47" s="53"/>
      <c r="D47" s="53"/>
      <c r="E47" s="53"/>
      <c r="F47" s="53"/>
      <c r="G47" s="53"/>
    </row>
    <row r="48" spans="1:10">
      <c r="A48" s="71">
        <f>ROW()</f>
        <v>48</v>
      </c>
      <c r="B48" s="53" t="s">
        <v>290</v>
      </c>
      <c r="C48" s="203">
        <f>SUM(C49:C53,C55:C57)</f>
        <v>2.3662711099999996</v>
      </c>
      <c r="D48" s="203">
        <f t="shared" ref="D48:G48" si="6">SUM(D49:D53,D55:D57)</f>
        <v>3.1884670000000006</v>
      </c>
      <c r="E48" s="203">
        <f t="shared" si="6"/>
        <v>0</v>
      </c>
      <c r="F48" s="203">
        <f t="shared" si="6"/>
        <v>0</v>
      </c>
      <c r="G48" s="203">
        <f t="shared" si="6"/>
        <v>0</v>
      </c>
      <c r="H48" s="175"/>
      <c r="I48" s="175"/>
      <c r="J48" s="175"/>
    </row>
    <row r="49" spans="1:7">
      <c r="A49" s="71">
        <f>ROW()</f>
        <v>49</v>
      </c>
      <c r="B49" s="77" t="s">
        <v>155</v>
      </c>
      <c r="C49" s="154">
        <v>2.3102711099999995</v>
      </c>
      <c r="D49" s="154">
        <v>3.1624670000000004</v>
      </c>
      <c r="E49" s="154"/>
      <c r="F49" s="154"/>
      <c r="G49" s="154"/>
    </row>
    <row r="50" spans="1:7">
      <c r="A50" s="71">
        <f>ROW()</f>
        <v>50</v>
      </c>
      <c r="B50" s="77" t="s">
        <v>154</v>
      </c>
      <c r="C50" s="154">
        <v>0.04</v>
      </c>
      <c r="D50" s="154">
        <v>1.9E-2</v>
      </c>
      <c r="E50" s="154"/>
      <c r="F50" s="154"/>
      <c r="G50" s="154"/>
    </row>
    <row r="51" spans="1:7">
      <c r="A51" s="71">
        <f>ROW()</f>
        <v>51</v>
      </c>
      <c r="B51" s="77" t="s">
        <v>113</v>
      </c>
      <c r="C51" s="154">
        <v>1.6E-2</v>
      </c>
      <c r="D51" s="154">
        <v>7.0000000000000001E-3</v>
      </c>
      <c r="E51" s="154"/>
      <c r="F51" s="154"/>
      <c r="G51" s="154"/>
    </row>
    <row r="52" spans="1:7">
      <c r="A52" s="71">
        <f>ROW()</f>
        <v>52</v>
      </c>
      <c r="B52" s="77" t="s">
        <v>156</v>
      </c>
      <c r="C52" s="154">
        <v>0</v>
      </c>
      <c r="D52" s="154">
        <v>0</v>
      </c>
      <c r="E52" s="154"/>
      <c r="F52" s="154"/>
      <c r="G52" s="154"/>
    </row>
    <row r="53" spans="1:7">
      <c r="A53" s="71">
        <f>ROW()</f>
        <v>53</v>
      </c>
      <c r="B53" s="77" t="s">
        <v>146</v>
      </c>
      <c r="C53" s="154">
        <v>0</v>
      </c>
      <c r="D53" s="154">
        <v>0</v>
      </c>
      <c r="E53" s="154"/>
      <c r="F53" s="154"/>
      <c r="G53" s="154"/>
    </row>
    <row r="54" spans="1:7">
      <c r="A54" s="71">
        <f>ROW()</f>
        <v>54</v>
      </c>
      <c r="B54" s="156" t="s">
        <v>283</v>
      </c>
      <c r="C54" s="75"/>
      <c r="D54" s="75"/>
      <c r="E54" s="75"/>
      <c r="F54" s="75"/>
      <c r="G54" s="75"/>
    </row>
    <row r="55" spans="1:7">
      <c r="A55" s="71">
        <f>ROW()</f>
        <v>55</v>
      </c>
      <c r="B55" s="160" t="s">
        <v>163</v>
      </c>
      <c r="C55" s="193"/>
      <c r="D55" s="193"/>
      <c r="E55" s="193"/>
      <c r="F55" s="193"/>
      <c r="G55" s="193"/>
    </row>
    <row r="56" spans="1:7">
      <c r="A56" s="71">
        <f>ROW()</f>
        <v>56</v>
      </c>
      <c r="B56" s="160" t="s">
        <v>163</v>
      </c>
      <c r="C56" s="193"/>
      <c r="D56" s="193"/>
      <c r="E56" s="193"/>
      <c r="F56" s="193"/>
      <c r="G56" s="193"/>
    </row>
    <row r="57" spans="1:7">
      <c r="A57" s="71">
        <f>ROW()</f>
        <v>57</v>
      </c>
      <c r="B57" s="160" t="s">
        <v>163</v>
      </c>
      <c r="C57" s="193"/>
      <c r="D57" s="193"/>
      <c r="E57" s="193"/>
      <c r="F57" s="193"/>
      <c r="G57" s="193"/>
    </row>
    <row r="58" spans="1:7">
      <c r="A58" s="71">
        <f>ROW()</f>
        <v>58</v>
      </c>
      <c r="B58" s="31"/>
      <c r="C58" s="31"/>
      <c r="D58" s="31"/>
      <c r="E58" s="31"/>
      <c r="F58" s="31"/>
      <c r="G58" s="31"/>
    </row>
    <row r="59" spans="1:7">
      <c r="A59" s="71">
        <f>ROW()</f>
        <v>59</v>
      </c>
      <c r="B59" s="161" t="s">
        <v>291</v>
      </c>
      <c r="C59" s="204">
        <v>13.971560099158129</v>
      </c>
      <c r="D59" s="204">
        <v>17.87898612021803</v>
      </c>
      <c r="E59" s="204"/>
      <c r="F59" s="204"/>
      <c r="G59" s="204"/>
    </row>
    <row r="60" spans="1:7">
      <c r="A60" s="71">
        <f>ROW()</f>
        <v>60</v>
      </c>
      <c r="B60" s="53"/>
      <c r="C60" s="31"/>
      <c r="D60" s="31"/>
      <c r="E60" s="31"/>
      <c r="F60" s="31"/>
      <c r="G60" s="31"/>
    </row>
    <row r="61" spans="1:7">
      <c r="A61" s="71">
        <f>ROW()</f>
        <v>61</v>
      </c>
      <c r="B61" s="31" t="s">
        <v>157</v>
      </c>
      <c r="C61" s="155">
        <f>C35+C59</f>
        <v>71.555917209158125</v>
      </c>
      <c r="D61" s="155">
        <f t="shared" ref="D61:G61" si="7">D35+D59</f>
        <v>88.549986120218023</v>
      </c>
      <c r="E61" s="155">
        <f t="shared" si="7"/>
        <v>0</v>
      </c>
      <c r="F61" s="155">
        <f t="shared" si="7"/>
        <v>0</v>
      </c>
      <c r="G61" s="155">
        <f t="shared" si="7"/>
        <v>0</v>
      </c>
    </row>
    <row r="62" spans="1:7">
      <c r="A62" s="71">
        <f>ROW()</f>
        <v>62</v>
      </c>
      <c r="B62" s="31"/>
      <c r="C62" s="31"/>
      <c r="D62" s="31"/>
      <c r="E62" s="31"/>
      <c r="F62" s="31"/>
      <c r="G62" s="31"/>
    </row>
    <row r="63" spans="1:7">
      <c r="A63" s="71">
        <f>ROW()</f>
        <v>63</v>
      </c>
    </row>
    <row r="64" spans="1:7">
      <c r="A64" s="71">
        <f>ROW()</f>
        <v>64</v>
      </c>
      <c r="B64" s="31" t="s">
        <v>276</v>
      </c>
      <c r="C64" s="31"/>
      <c r="D64" s="31"/>
      <c r="E64" s="31"/>
      <c r="F64" s="31"/>
      <c r="G64" s="31"/>
    </row>
    <row r="65" spans="1:7">
      <c r="A65" s="71">
        <f>ROW()</f>
        <v>65</v>
      </c>
      <c r="B65" s="31"/>
      <c r="C65" s="31"/>
      <c r="D65" s="31"/>
      <c r="E65" s="31"/>
      <c r="F65" s="31"/>
      <c r="G65" s="31"/>
    </row>
    <row r="66" spans="1:7">
      <c r="A66" s="71">
        <f>ROW()</f>
        <v>66</v>
      </c>
      <c r="B66" s="31" t="s">
        <v>277</v>
      </c>
      <c r="C66" s="31"/>
      <c r="D66" s="31"/>
      <c r="E66" s="31"/>
      <c r="F66" s="31"/>
      <c r="G66" s="31"/>
    </row>
    <row r="67" spans="1:7">
      <c r="A67" s="71">
        <f>ROW()</f>
        <v>67</v>
      </c>
      <c r="B67" s="26" t="s">
        <v>158</v>
      </c>
      <c r="C67" s="193">
        <v>7.0583859109940565</v>
      </c>
      <c r="D67" s="193">
        <v>7.2413200455676776</v>
      </c>
      <c r="E67" s="185"/>
      <c r="F67" s="185"/>
      <c r="G67" s="185"/>
    </row>
    <row r="68" spans="1:7">
      <c r="A68" s="71">
        <f>ROW()</f>
        <v>68</v>
      </c>
      <c r="B68" s="26" t="s">
        <v>159</v>
      </c>
      <c r="C68" s="193">
        <v>4.3083494199999972</v>
      </c>
      <c r="D68" s="193">
        <v>4.5035402899999992</v>
      </c>
      <c r="E68" s="185"/>
      <c r="F68" s="185"/>
      <c r="G68" s="185"/>
    </row>
    <row r="69" spans="1:7">
      <c r="A69" s="71">
        <f>ROW()</f>
        <v>69</v>
      </c>
      <c r="B69" s="68" t="s">
        <v>160</v>
      </c>
      <c r="C69" s="193">
        <v>8.4347416252771392</v>
      </c>
      <c r="D69" s="193">
        <v>9.3659484166302924</v>
      </c>
      <c r="E69" s="185"/>
      <c r="F69" s="185"/>
      <c r="G69" s="185"/>
    </row>
    <row r="70" spans="1:7">
      <c r="A70" s="71">
        <f>ROW()</f>
        <v>70</v>
      </c>
      <c r="B70" s="68" t="s">
        <v>161</v>
      </c>
      <c r="C70" s="193">
        <v>8.4274055334849756</v>
      </c>
      <c r="D70" s="193">
        <v>8.9879540395961079</v>
      </c>
      <c r="E70" s="185"/>
      <c r="F70" s="185"/>
      <c r="G70" s="185"/>
    </row>
    <row r="71" spans="1:7">
      <c r="A71" s="71">
        <f>ROW()</f>
        <v>71</v>
      </c>
      <c r="B71" s="68" t="s">
        <v>162</v>
      </c>
      <c r="C71" s="193">
        <v>129.13965692262184</v>
      </c>
      <c r="D71" s="193">
        <v>132.61687564997885</v>
      </c>
      <c r="E71" s="185"/>
      <c r="F71" s="185"/>
      <c r="G71" s="185"/>
    </row>
    <row r="72" spans="1:7">
      <c r="A72" s="71">
        <f>ROW()</f>
        <v>72</v>
      </c>
      <c r="B72" s="146" t="s">
        <v>63</v>
      </c>
      <c r="C72" s="76">
        <f t="shared" ref="C72:G72" si="8">SUM(C67:C71)</f>
        <v>157.368539412378</v>
      </c>
      <c r="D72" s="76">
        <f t="shared" si="8"/>
        <v>162.71563844177294</v>
      </c>
      <c r="E72" s="76">
        <f t="shared" si="8"/>
        <v>0</v>
      </c>
      <c r="F72" s="76">
        <f t="shared" si="8"/>
        <v>0</v>
      </c>
      <c r="G72" s="76">
        <f t="shared" si="8"/>
        <v>0</v>
      </c>
    </row>
    <row r="73" spans="1:7">
      <c r="A73" s="71">
        <f>ROW()</f>
        <v>73</v>
      </c>
      <c r="B73" s="162" t="s">
        <v>292</v>
      </c>
      <c r="C73" s="163">
        <f>IF(C72=0,"-",C72-(C12+C13))</f>
        <v>-4.6058762200118508E-4</v>
      </c>
      <c r="D73" s="163">
        <f t="shared" ref="D73:G73" si="9">IF(D72=0,"-",D72-(D12+D13))</f>
        <v>-3.6155822706973595E-4</v>
      </c>
      <c r="E73" s="163" t="str">
        <f t="shared" si="9"/>
        <v>-</v>
      </c>
      <c r="F73" s="163" t="str">
        <f t="shared" si="9"/>
        <v>-</v>
      </c>
      <c r="G73" s="163" t="str">
        <f t="shared" si="9"/>
        <v>-</v>
      </c>
    </row>
    <row r="74" spans="1:7">
      <c r="A74" s="71">
        <f>ROW()</f>
        <v>74</v>
      </c>
      <c r="B74" s="68"/>
      <c r="C74" s="68"/>
      <c r="D74" s="68"/>
      <c r="E74" s="68"/>
      <c r="F74" s="68"/>
      <c r="G74" s="68"/>
    </row>
    <row r="75" spans="1:7">
      <c r="A75" s="71">
        <f>ROW()</f>
        <v>75</v>
      </c>
      <c r="B75" s="31" t="s">
        <v>274</v>
      </c>
      <c r="C75" s="31"/>
      <c r="D75" s="31"/>
      <c r="E75" s="31"/>
      <c r="F75" s="31"/>
      <c r="G75" s="31"/>
    </row>
    <row r="76" spans="1:7">
      <c r="A76" s="71">
        <f>ROW()</f>
        <v>76</v>
      </c>
      <c r="B76" s="68" t="s">
        <v>94</v>
      </c>
      <c r="C76" s="193">
        <v>0.16160005999999999</v>
      </c>
      <c r="D76" s="193">
        <v>6.8705420000000003E-2</v>
      </c>
      <c r="E76" s="193"/>
      <c r="F76" s="193"/>
      <c r="G76" s="193"/>
    </row>
    <row r="77" spans="1:7">
      <c r="A77" s="71">
        <f>ROW()</f>
        <v>77</v>
      </c>
      <c r="B77" s="68" t="s">
        <v>95</v>
      </c>
      <c r="C77" s="193">
        <v>8.7297109999999997E-2</v>
      </c>
      <c r="D77" s="193">
        <v>2.4989819999999999E-2</v>
      </c>
      <c r="E77" s="193"/>
      <c r="F77" s="193"/>
      <c r="G77" s="193"/>
    </row>
    <row r="78" spans="1:7">
      <c r="A78" s="71">
        <f>ROW()</f>
        <v>78</v>
      </c>
      <c r="B78" s="68" t="s">
        <v>96</v>
      </c>
      <c r="C78" s="193">
        <v>1.1436763400000001</v>
      </c>
      <c r="D78" s="193">
        <v>0.32820963999999997</v>
      </c>
      <c r="E78" s="193"/>
      <c r="F78" s="193"/>
      <c r="G78" s="193"/>
    </row>
    <row r="79" spans="1:7">
      <c r="A79" s="71">
        <f>ROW()</f>
        <v>79</v>
      </c>
      <c r="B79" s="68" t="s">
        <v>99</v>
      </c>
      <c r="C79" s="193">
        <v>9.0074150000000006E-2</v>
      </c>
      <c r="D79" s="193">
        <v>1.6025599999999997E-2</v>
      </c>
      <c r="E79" s="193"/>
      <c r="F79" s="193"/>
      <c r="G79" s="193"/>
    </row>
    <row r="80" spans="1:7">
      <c r="A80" s="71">
        <f>ROW()</f>
        <v>80</v>
      </c>
      <c r="B80" s="68" t="s">
        <v>97</v>
      </c>
      <c r="C80" s="193">
        <v>0.18908657000000001</v>
      </c>
      <c r="D80" s="193">
        <v>2.3165979999999999E-2</v>
      </c>
      <c r="E80" s="193"/>
      <c r="F80" s="193"/>
      <c r="G80" s="193"/>
    </row>
    <row r="81" spans="1:7">
      <c r="A81" s="71">
        <f>ROW()</f>
        <v>81</v>
      </c>
      <c r="B81" s="68" t="s">
        <v>98</v>
      </c>
      <c r="C81" s="193">
        <v>1.3500489099999999</v>
      </c>
      <c r="D81" s="193">
        <v>1.3804254499999999</v>
      </c>
      <c r="E81" s="193"/>
      <c r="F81" s="193"/>
      <c r="G81" s="193"/>
    </row>
    <row r="82" spans="1:7">
      <c r="A82" s="71">
        <f>ROW()</f>
        <v>82</v>
      </c>
      <c r="B82" s="146" t="s">
        <v>63</v>
      </c>
      <c r="C82" s="76">
        <f t="shared" ref="C82:G82" si="10">SUM(C76:C81)</f>
        <v>3.0217831400000001</v>
      </c>
      <c r="D82" s="76">
        <f t="shared" si="10"/>
        <v>1.84152191</v>
      </c>
      <c r="E82" s="76">
        <f t="shared" si="10"/>
        <v>0</v>
      </c>
      <c r="F82" s="76">
        <f t="shared" si="10"/>
        <v>0</v>
      </c>
      <c r="G82" s="76">
        <f t="shared" si="10"/>
        <v>0</v>
      </c>
    </row>
    <row r="83" spans="1:7">
      <c r="A83" s="71">
        <f>ROW()</f>
        <v>83</v>
      </c>
      <c r="B83" s="162" t="s">
        <v>293</v>
      </c>
      <c r="C83" s="163">
        <f>IF(C82=0,"-",C82-C14)</f>
        <v>-2.1685999999965233E-4</v>
      </c>
      <c r="D83" s="163">
        <f t="shared" ref="D83:G83" si="11">IF(D82=0,"-",D82-D14)</f>
        <v>3.319099999998798E-4</v>
      </c>
      <c r="E83" s="163" t="str">
        <f t="shared" si="11"/>
        <v>-</v>
      </c>
      <c r="F83" s="163" t="str">
        <f t="shared" si="11"/>
        <v>-</v>
      </c>
      <c r="G83" s="163" t="str">
        <f t="shared" si="11"/>
        <v>-</v>
      </c>
    </row>
    <row r="84" spans="1:7">
      <c r="A84" s="71">
        <f>ROW()</f>
        <v>84</v>
      </c>
      <c r="B84" s="68"/>
      <c r="C84" s="68"/>
      <c r="D84" s="68"/>
      <c r="E84" s="68"/>
      <c r="F84" s="68"/>
      <c r="G84" s="68"/>
    </row>
  </sheetData>
  <phoneticPr fontId="21" type="noConversion"/>
  <hyperlinks>
    <hyperlink ref="H2" location="'2-Contents'!A1" display="Go to Contents" xr:uid="{00000000-0004-0000-0900-000000000000}"/>
  </hyperlinks>
  <pageMargins left="0.7" right="0.7" top="0.75" bottom="0.75" header="0.3" footer="0.3"/>
  <pageSetup paperSize="9" orientation="landscape" r:id="rId1"/>
  <headerFooter>
    <oddHeader>&amp;LRegulatory Information Notice, Appendix A - Regulatory Templates</oddHeader>
    <oddFooter>&amp;L&amp;A  [&amp;P of &amp;N]</oddFooter>
  </headerFooter>
  <rowBreaks count="3" manualBreakCount="3">
    <brk id="32" max="16383" man="1"/>
    <brk id="63" max="6" man="1"/>
    <brk id="92"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59"/>
  <sheetViews>
    <sheetView zoomScaleNormal="100" workbookViewId="0">
      <pane xSplit="1" ySplit="5" topLeftCell="B37" activePane="bottomRight" state="frozen"/>
      <selection activeCell="M42" sqref="M42"/>
      <selection pane="topRight" activeCell="M42" sqref="M42"/>
      <selection pane="bottomLeft" activeCell="M42" sqref="M42"/>
      <selection pane="bottomRight" activeCell="C50" sqref="C50:D50"/>
    </sheetView>
  </sheetViews>
  <sheetFormatPr defaultColWidth="9" defaultRowHeight="14.25"/>
  <cols>
    <col min="1" max="1" width="3.375" style="28" bestFit="1" customWidth="1"/>
    <col min="2" max="2" width="48.75" style="28" customWidth="1"/>
    <col min="3" max="7" width="14.375" style="50" customWidth="1"/>
    <col min="8" max="16384" width="9" style="28"/>
  </cols>
  <sheetData>
    <row r="1" spans="1:8">
      <c r="A1" s="27" t="s">
        <v>177</v>
      </c>
      <c r="B1" s="96" t="str">
        <f>SUBSTITUTE(ADDRESS(1,COLUMN(),4),1,"")</f>
        <v>B</v>
      </c>
      <c r="C1" s="96" t="str">
        <f t="shared" ref="C1:G1" si="0">SUBSTITUTE(ADDRESS(1,COLUMN(),4),1,"")</f>
        <v>C</v>
      </c>
      <c r="D1" s="96" t="str">
        <f t="shared" si="0"/>
        <v>D</v>
      </c>
      <c r="E1" s="96" t="str">
        <f t="shared" si="0"/>
        <v>E</v>
      </c>
      <c r="F1" s="96" t="str">
        <f t="shared" si="0"/>
        <v>F</v>
      </c>
      <c r="G1" s="96" t="str">
        <f t="shared" si="0"/>
        <v>G</v>
      </c>
      <c r="H1" s="27"/>
    </row>
    <row r="2" spans="1:8" s="43" customFormat="1" ht="18">
      <c r="A2" s="27">
        <f>ROW()</f>
        <v>2</v>
      </c>
      <c r="B2" s="29" t="s">
        <v>233</v>
      </c>
      <c r="C2" s="29"/>
      <c r="D2" s="29"/>
      <c r="E2" s="29"/>
      <c r="F2" s="29"/>
      <c r="G2" s="29"/>
      <c r="H2" s="101" t="s">
        <v>253</v>
      </c>
    </row>
    <row r="3" spans="1:8">
      <c r="A3" s="27">
        <f>ROW()</f>
        <v>3</v>
      </c>
      <c r="B3" s="30"/>
      <c r="C3" s="30"/>
      <c r="D3" s="30"/>
      <c r="E3" s="30"/>
      <c r="F3" s="30"/>
      <c r="G3" s="30"/>
    </row>
    <row r="4" spans="1:8">
      <c r="A4" s="27">
        <f>ROW()</f>
        <v>4</v>
      </c>
      <c r="B4" s="44" t="s">
        <v>28</v>
      </c>
      <c r="C4" s="45" t="s">
        <v>42</v>
      </c>
      <c r="D4" s="45" t="s">
        <v>42</v>
      </c>
      <c r="E4" s="45" t="s">
        <v>42</v>
      </c>
      <c r="F4" s="45" t="s">
        <v>42</v>
      </c>
      <c r="G4" s="45" t="s">
        <v>42</v>
      </c>
    </row>
    <row r="5" spans="1:8">
      <c r="A5" s="27">
        <f>ROW()</f>
        <v>5</v>
      </c>
      <c r="B5" s="44" t="s">
        <v>46</v>
      </c>
      <c r="C5" s="45">
        <v>2020</v>
      </c>
      <c r="D5" s="45">
        <v>2021</v>
      </c>
      <c r="E5" s="45">
        <v>2022</v>
      </c>
      <c r="F5" s="45">
        <v>2023</v>
      </c>
      <c r="G5" s="45">
        <v>2024</v>
      </c>
    </row>
    <row r="6" spans="1:8">
      <c r="A6" s="27">
        <f>ROW()</f>
        <v>6</v>
      </c>
      <c r="B6" s="30"/>
      <c r="C6" s="30"/>
      <c r="D6" s="30"/>
      <c r="E6" s="30"/>
      <c r="F6" s="30"/>
      <c r="G6" s="30"/>
    </row>
    <row r="7" spans="1:8">
      <c r="A7" s="27">
        <f>ROW()</f>
        <v>7</v>
      </c>
      <c r="B7" s="48" t="s">
        <v>225</v>
      </c>
      <c r="C7" s="45"/>
      <c r="D7" s="45"/>
      <c r="E7" s="45"/>
      <c r="F7" s="45"/>
      <c r="G7" s="45"/>
    </row>
    <row r="8" spans="1:8">
      <c r="A8" s="27">
        <f>ROW()</f>
        <v>8</v>
      </c>
      <c r="B8" s="31"/>
      <c r="C8" s="32"/>
      <c r="D8" s="32"/>
      <c r="E8" s="32"/>
      <c r="F8" s="32"/>
      <c r="G8" s="32"/>
    </row>
    <row r="9" spans="1:8" ht="14.25" customHeight="1">
      <c r="A9" s="27">
        <f>ROW()</f>
        <v>9</v>
      </c>
      <c r="B9" s="52" t="s">
        <v>100</v>
      </c>
      <c r="C9" s="138">
        <v>2.4500000000000002</v>
      </c>
      <c r="D9" s="138">
        <v>2.4300000000000002</v>
      </c>
      <c r="E9" s="131">
        <v>2.4</v>
      </c>
      <c r="F9" s="138">
        <v>2.39</v>
      </c>
      <c r="G9" s="138">
        <v>2.37</v>
      </c>
    </row>
    <row r="10" spans="1:8">
      <c r="A10" s="27">
        <f>ROW()</f>
        <v>10</v>
      </c>
      <c r="B10" s="52"/>
      <c r="C10" s="49"/>
      <c r="D10" s="49"/>
      <c r="E10" s="49"/>
      <c r="F10" s="49"/>
      <c r="G10" s="49"/>
    </row>
    <row r="11" spans="1:8">
      <c r="A11" s="27">
        <f>ROW()</f>
        <v>11</v>
      </c>
      <c r="B11" s="52" t="s">
        <v>101</v>
      </c>
      <c r="C11" s="49"/>
      <c r="D11" s="49"/>
      <c r="E11" s="49"/>
      <c r="F11" s="49"/>
      <c r="G11" s="49"/>
    </row>
    <row r="12" spans="1:8">
      <c r="A12" s="27">
        <f>ROW()</f>
        <v>12</v>
      </c>
      <c r="B12" s="77" t="s">
        <v>102</v>
      </c>
      <c r="C12" s="148">
        <v>4318</v>
      </c>
      <c r="D12" s="148">
        <v>4378</v>
      </c>
      <c r="E12" s="148">
        <v>4417</v>
      </c>
      <c r="F12" s="148">
        <v>4463</v>
      </c>
      <c r="G12" s="148">
        <v>4443</v>
      </c>
    </row>
    <row r="13" spans="1:8">
      <c r="A13" s="27">
        <f>ROW()</f>
        <v>13</v>
      </c>
      <c r="B13" s="77" t="s">
        <v>103</v>
      </c>
      <c r="C13" s="131">
        <v>82</v>
      </c>
      <c r="D13" s="131">
        <v>83</v>
      </c>
      <c r="E13" s="131">
        <v>83</v>
      </c>
      <c r="F13" s="131">
        <v>84</v>
      </c>
      <c r="G13" s="131">
        <v>83</v>
      </c>
    </row>
    <row r="14" spans="1:8">
      <c r="A14" s="27">
        <f>ROW()</f>
        <v>14</v>
      </c>
      <c r="B14" s="26"/>
      <c r="C14" s="26"/>
      <c r="D14" s="26"/>
      <c r="E14" s="26"/>
      <c r="F14" s="26"/>
      <c r="G14" s="26"/>
    </row>
    <row r="15" spans="1:8">
      <c r="A15" s="27">
        <f>ROW()</f>
        <v>15</v>
      </c>
      <c r="B15" s="36" t="s">
        <v>311</v>
      </c>
      <c r="C15" s="36"/>
      <c r="D15" s="36"/>
      <c r="E15" s="36"/>
      <c r="F15" s="36"/>
      <c r="G15" s="36"/>
    </row>
    <row r="16" spans="1:8">
      <c r="A16" s="27">
        <f>ROW()</f>
        <v>16</v>
      </c>
      <c r="B16" s="31"/>
      <c r="C16" s="32"/>
      <c r="D16" s="32"/>
      <c r="E16" s="32"/>
      <c r="F16" s="32"/>
      <c r="G16" s="32"/>
    </row>
    <row r="17" spans="1:7">
      <c r="A17" s="27">
        <f>ROW()</f>
        <v>17</v>
      </c>
      <c r="B17" s="52" t="s">
        <v>100</v>
      </c>
      <c r="C17" s="138">
        <v>2.4500000000000002</v>
      </c>
      <c r="D17" s="138">
        <v>2.4300000000000002</v>
      </c>
      <c r="E17" s="131">
        <v>2.4</v>
      </c>
      <c r="F17" s="138">
        <v>2.39</v>
      </c>
      <c r="G17" s="138">
        <v>2.37</v>
      </c>
    </row>
    <row r="18" spans="1:7">
      <c r="A18" s="27">
        <f>ROW()</f>
        <v>18</v>
      </c>
      <c r="B18" s="52"/>
      <c r="C18" s="37"/>
      <c r="D18" s="37"/>
      <c r="E18" s="37"/>
      <c r="F18" s="38"/>
      <c r="G18" s="38"/>
    </row>
    <row r="19" spans="1:7">
      <c r="A19" s="27">
        <f>ROW()</f>
        <v>19</v>
      </c>
      <c r="B19" s="52" t="s">
        <v>35</v>
      </c>
      <c r="C19" s="122">
        <f>'3-CPI'!J19</f>
        <v>1.0086058519793459</v>
      </c>
      <c r="D19" s="122">
        <f>'3-CPI'!K19</f>
        <v>1.0438898450946643</v>
      </c>
      <c r="E19" s="122" t="str">
        <f>'3-CPI'!L19</f>
        <v>-</v>
      </c>
      <c r="F19" s="122" t="str">
        <f>'3-CPI'!M19</f>
        <v>-</v>
      </c>
      <c r="G19" s="122" t="str">
        <f>'3-CPI'!N19</f>
        <v>-</v>
      </c>
    </row>
    <row r="20" spans="1:7">
      <c r="A20" s="27">
        <f>ROW()</f>
        <v>20</v>
      </c>
      <c r="B20" s="52"/>
      <c r="C20" s="31"/>
      <c r="D20" s="31"/>
      <c r="E20" s="31"/>
      <c r="F20" s="31"/>
      <c r="G20" s="31"/>
    </row>
    <row r="21" spans="1:7">
      <c r="A21" s="27">
        <f>ROW()</f>
        <v>21</v>
      </c>
      <c r="B21" s="52" t="s">
        <v>101</v>
      </c>
      <c r="C21" s="37"/>
      <c r="D21" s="37"/>
      <c r="E21" s="37"/>
      <c r="F21" s="37"/>
      <c r="G21" s="38"/>
    </row>
    <row r="22" spans="1:7">
      <c r="A22" s="27">
        <f>ROW()</f>
        <v>22</v>
      </c>
      <c r="B22" s="77" t="s">
        <v>278</v>
      </c>
      <c r="C22" s="149">
        <f>IF(C19="-","-",C12*C$19)</f>
        <v>4355.1600688468161</v>
      </c>
      <c r="D22" s="149">
        <f t="shared" ref="D22:G22" si="1">IF(D19="-","-",D12*D$19)</f>
        <v>4570.1497418244408</v>
      </c>
      <c r="E22" s="149" t="str">
        <f t="shared" si="1"/>
        <v>-</v>
      </c>
      <c r="F22" s="149" t="str">
        <f t="shared" si="1"/>
        <v>-</v>
      </c>
      <c r="G22" s="149" t="str">
        <f t="shared" si="1"/>
        <v>-</v>
      </c>
    </row>
    <row r="23" spans="1:7">
      <c r="A23" s="27">
        <f>ROW()</f>
        <v>23</v>
      </c>
      <c r="B23" s="77" t="s">
        <v>279</v>
      </c>
      <c r="C23" s="150">
        <f>IF(C19="-","-",C13*C$19)</f>
        <v>82.705679862306368</v>
      </c>
      <c r="D23" s="150">
        <f t="shared" ref="D23:G23" si="2">IF(D19="-","-",D13*D$19)</f>
        <v>86.642857142857139</v>
      </c>
      <c r="E23" s="150" t="str">
        <f t="shared" si="2"/>
        <v>-</v>
      </c>
      <c r="F23" s="150" t="str">
        <f t="shared" si="2"/>
        <v>-</v>
      </c>
      <c r="G23" s="150" t="str">
        <f t="shared" si="2"/>
        <v>-</v>
      </c>
    </row>
    <row r="24" spans="1:7">
      <c r="A24" s="27">
        <f>ROW()</f>
        <v>24</v>
      </c>
      <c r="B24" s="31"/>
      <c r="C24" s="32"/>
      <c r="D24" s="32"/>
      <c r="E24" s="32"/>
      <c r="F24" s="32"/>
      <c r="G24" s="32"/>
    </row>
    <row r="25" spans="1:7">
      <c r="A25" s="27">
        <f>ROW()</f>
        <v>25</v>
      </c>
      <c r="B25" s="48" t="s">
        <v>226</v>
      </c>
      <c r="C25" s="45"/>
      <c r="D25" s="45"/>
      <c r="E25" s="45"/>
      <c r="F25" s="45"/>
      <c r="G25" s="45"/>
    </row>
    <row r="26" spans="1:7">
      <c r="A26" s="27">
        <f>ROW()</f>
        <v>26</v>
      </c>
      <c r="B26" s="31"/>
      <c r="C26" s="32"/>
      <c r="D26" s="32"/>
      <c r="E26" s="32"/>
      <c r="F26" s="32"/>
      <c r="G26" s="32"/>
    </row>
    <row r="27" spans="1:7">
      <c r="A27" s="27">
        <f>ROW()</f>
        <v>27</v>
      </c>
      <c r="B27" s="52" t="s">
        <v>100</v>
      </c>
      <c r="C27" s="209">
        <v>1.6886482283702146E-2</v>
      </c>
      <c r="D27" s="209">
        <v>1.652357183759464E-2</v>
      </c>
      <c r="E27" s="108"/>
      <c r="F27" s="108"/>
      <c r="G27" s="108"/>
    </row>
    <row r="28" spans="1:7">
      <c r="A28" s="27">
        <f>ROW()</f>
        <v>28</v>
      </c>
      <c r="B28" s="52"/>
      <c r="C28" s="49"/>
      <c r="D28" s="49"/>
      <c r="E28" s="49"/>
      <c r="F28" s="49"/>
      <c r="G28" s="49"/>
    </row>
    <row r="29" spans="1:7">
      <c r="A29" s="27">
        <f>ROW()</f>
        <v>29</v>
      </c>
      <c r="B29" s="52" t="s">
        <v>101</v>
      </c>
      <c r="C29" s="49"/>
      <c r="D29" s="49"/>
      <c r="E29" s="49"/>
      <c r="F29" s="49"/>
      <c r="G29" s="49"/>
    </row>
    <row r="30" spans="1:7">
      <c r="A30" s="27">
        <f>ROW()</f>
        <v>30</v>
      </c>
      <c r="B30" s="77" t="s">
        <v>278</v>
      </c>
      <c r="C30" s="116">
        <v>3925.2367802955746</v>
      </c>
      <c r="D30" s="116">
        <v>4749.7033112764466</v>
      </c>
      <c r="E30" s="142"/>
      <c r="F30" s="142"/>
      <c r="G30" s="142"/>
    </row>
    <row r="31" spans="1:7">
      <c r="A31" s="27">
        <f>ROW()</f>
        <v>31</v>
      </c>
      <c r="B31" s="77" t="s">
        <v>279</v>
      </c>
      <c r="C31" s="108">
        <v>72.832234063109823</v>
      </c>
      <c r="D31" s="108">
        <v>88.134235103744516</v>
      </c>
      <c r="E31" s="108"/>
      <c r="F31" s="108"/>
      <c r="G31" s="108"/>
    </row>
    <row r="32" spans="1:7">
      <c r="A32" s="27">
        <f>ROW()</f>
        <v>32</v>
      </c>
      <c r="B32" s="26"/>
      <c r="C32" s="26"/>
      <c r="D32" s="26"/>
      <c r="E32" s="26"/>
      <c r="F32" s="26"/>
      <c r="G32" s="26"/>
    </row>
    <row r="33" spans="1:7">
      <c r="A33" s="27">
        <f>ROW()</f>
        <v>33</v>
      </c>
      <c r="B33" s="27"/>
      <c r="C33" s="27"/>
      <c r="D33" s="27"/>
      <c r="E33" s="27"/>
      <c r="F33" s="27"/>
      <c r="G33" s="27"/>
    </row>
    <row r="34" spans="1:7">
      <c r="A34" s="27">
        <f>ROW()</f>
        <v>34</v>
      </c>
      <c r="B34" s="48" t="s">
        <v>193</v>
      </c>
      <c r="C34" s="45"/>
      <c r="D34" s="45"/>
      <c r="E34" s="45"/>
      <c r="F34" s="45"/>
      <c r="G34" s="45"/>
    </row>
    <row r="35" spans="1:7">
      <c r="A35" s="27">
        <f>ROW()</f>
        <v>35</v>
      </c>
      <c r="B35" s="31"/>
      <c r="C35" s="32"/>
      <c r="D35" s="32"/>
      <c r="E35" s="32"/>
      <c r="F35" s="32"/>
      <c r="G35" s="32"/>
    </row>
    <row r="36" spans="1:7">
      <c r="A36" s="27">
        <f>ROW()</f>
        <v>36</v>
      </c>
      <c r="B36" s="49" t="s">
        <v>189</v>
      </c>
      <c r="C36" s="31"/>
      <c r="D36" s="31"/>
      <c r="E36" s="31"/>
      <c r="F36" s="31"/>
      <c r="G36" s="31"/>
    </row>
    <row r="37" spans="1:7">
      <c r="A37" s="27">
        <f>ROW()</f>
        <v>37</v>
      </c>
      <c r="B37" s="26" t="s">
        <v>198</v>
      </c>
      <c r="C37" s="151" t="s">
        <v>194</v>
      </c>
      <c r="D37" s="151" t="s">
        <v>194</v>
      </c>
      <c r="E37" s="151" t="s">
        <v>194</v>
      </c>
      <c r="F37" s="151" t="s">
        <v>194</v>
      </c>
      <c r="G37" s="151" t="s">
        <v>194</v>
      </c>
    </row>
    <row r="38" spans="1:7">
      <c r="A38" s="27">
        <f>ROW()</f>
        <v>38</v>
      </c>
      <c r="B38" s="26" t="s">
        <v>199</v>
      </c>
      <c r="C38" s="151" t="s">
        <v>195</v>
      </c>
      <c r="D38" s="151" t="s">
        <v>195</v>
      </c>
      <c r="E38" s="151" t="s">
        <v>195</v>
      </c>
      <c r="F38" s="151" t="s">
        <v>195</v>
      </c>
      <c r="G38" s="151" t="s">
        <v>195</v>
      </c>
    </row>
    <row r="39" spans="1:7">
      <c r="A39" s="27">
        <f>ROW()</f>
        <v>39</v>
      </c>
      <c r="B39" s="26" t="s">
        <v>200</v>
      </c>
      <c r="C39" s="151" t="s">
        <v>195</v>
      </c>
      <c r="D39" s="151" t="s">
        <v>195</v>
      </c>
      <c r="E39" s="151" t="s">
        <v>195</v>
      </c>
      <c r="F39" s="151" t="s">
        <v>195</v>
      </c>
      <c r="G39" s="151" t="s">
        <v>195</v>
      </c>
    </row>
    <row r="40" spans="1:7">
      <c r="A40" s="27">
        <f>ROW()</f>
        <v>40</v>
      </c>
      <c r="B40" s="26"/>
      <c r="C40" s="31"/>
      <c r="D40" s="31"/>
      <c r="E40" s="31"/>
      <c r="F40" s="31"/>
      <c r="G40" s="31"/>
    </row>
    <row r="41" spans="1:7">
      <c r="A41" s="27">
        <f>ROW()</f>
        <v>41</v>
      </c>
      <c r="B41" s="31" t="s">
        <v>201</v>
      </c>
      <c r="C41" s="31"/>
      <c r="D41" s="31"/>
      <c r="E41" s="31"/>
      <c r="F41" s="31"/>
      <c r="G41" s="31"/>
    </row>
    <row r="42" spans="1:7">
      <c r="A42" s="27">
        <f>ROW()</f>
        <v>42</v>
      </c>
      <c r="B42" s="26" t="s">
        <v>190</v>
      </c>
      <c r="C42" s="151">
        <v>100</v>
      </c>
      <c r="D42" s="151">
        <v>100</v>
      </c>
      <c r="E42" s="151">
        <v>100</v>
      </c>
      <c r="F42" s="151">
        <v>100</v>
      </c>
      <c r="G42" s="151">
        <v>100</v>
      </c>
    </row>
    <row r="43" spans="1:7">
      <c r="A43" s="27">
        <f>ROW()</f>
        <v>43</v>
      </c>
      <c r="B43" s="26" t="s">
        <v>191</v>
      </c>
      <c r="C43" s="151" t="s">
        <v>196</v>
      </c>
      <c r="D43" s="151" t="s">
        <v>196</v>
      </c>
      <c r="E43" s="151" t="s">
        <v>196</v>
      </c>
      <c r="F43" s="151" t="s">
        <v>196</v>
      </c>
      <c r="G43" s="151" t="s">
        <v>196</v>
      </c>
    </row>
    <row r="44" spans="1:7">
      <c r="A44" s="27">
        <f>ROW()</f>
        <v>44</v>
      </c>
      <c r="B44" s="26" t="s">
        <v>192</v>
      </c>
      <c r="C44" s="151" t="s">
        <v>197</v>
      </c>
      <c r="D44" s="151" t="s">
        <v>197</v>
      </c>
      <c r="E44" s="151" t="s">
        <v>197</v>
      </c>
      <c r="F44" s="151" t="s">
        <v>197</v>
      </c>
      <c r="G44" s="151" t="s">
        <v>197</v>
      </c>
    </row>
    <row r="45" spans="1:7">
      <c r="A45" s="27">
        <f>ROW()</f>
        <v>45</v>
      </c>
      <c r="B45" s="49"/>
      <c r="C45" s="49"/>
      <c r="D45" s="49"/>
      <c r="E45" s="49"/>
      <c r="F45" s="49"/>
      <c r="G45" s="49"/>
    </row>
    <row r="46" spans="1:7">
      <c r="A46" s="27">
        <f>ROW()</f>
        <v>46</v>
      </c>
      <c r="B46" s="48" t="s">
        <v>227</v>
      </c>
      <c r="C46" s="45"/>
      <c r="D46" s="45"/>
      <c r="E46" s="45"/>
      <c r="F46" s="45"/>
      <c r="G46" s="45"/>
    </row>
    <row r="47" spans="1:7">
      <c r="A47" s="27">
        <f>ROW()</f>
        <v>47</v>
      </c>
      <c r="B47" s="31"/>
      <c r="C47" s="32"/>
      <c r="D47" s="32"/>
      <c r="E47" s="32"/>
      <c r="F47" s="32"/>
      <c r="G47" s="32"/>
    </row>
    <row r="48" spans="1:7">
      <c r="A48" s="27">
        <f>ROW()</f>
        <v>48</v>
      </c>
      <c r="B48" s="49" t="s">
        <v>189</v>
      </c>
      <c r="C48" s="31"/>
      <c r="D48" s="31"/>
      <c r="E48" s="31"/>
      <c r="F48" s="31"/>
      <c r="G48" s="31"/>
    </row>
    <row r="49" spans="1:7">
      <c r="A49" s="27">
        <f>ROW()</f>
        <v>49</v>
      </c>
      <c r="B49" s="26" t="s">
        <v>198</v>
      </c>
      <c r="C49" s="213">
        <v>0.99209999999999998</v>
      </c>
      <c r="D49" s="213">
        <v>0.99460000000000004</v>
      </c>
      <c r="E49" s="34"/>
      <c r="F49" s="34"/>
      <c r="G49" s="34"/>
    </row>
    <row r="50" spans="1:7">
      <c r="A50" s="27">
        <f>ROW()</f>
        <v>50</v>
      </c>
      <c r="B50" s="26" t="s">
        <v>199</v>
      </c>
      <c r="C50" s="213">
        <v>1</v>
      </c>
      <c r="D50" s="213">
        <v>1</v>
      </c>
      <c r="E50" s="34"/>
      <c r="F50" s="34"/>
      <c r="G50" s="34"/>
    </row>
    <row r="51" spans="1:7">
      <c r="A51" s="27">
        <f>ROW()</f>
        <v>51</v>
      </c>
      <c r="B51" s="26" t="s">
        <v>200</v>
      </c>
      <c r="C51" s="213">
        <v>0.99670000000000003</v>
      </c>
      <c r="D51" s="213">
        <v>1</v>
      </c>
      <c r="E51" s="34"/>
      <c r="F51" s="34"/>
      <c r="G51" s="34"/>
    </row>
    <row r="52" spans="1:7">
      <c r="A52" s="27">
        <f>ROW()</f>
        <v>52</v>
      </c>
      <c r="B52" s="26"/>
      <c r="C52" s="31"/>
      <c r="D52" s="31"/>
      <c r="E52" s="31"/>
      <c r="F52" s="31"/>
      <c r="G52" s="31"/>
    </row>
    <row r="53" spans="1:7">
      <c r="A53" s="27">
        <f>ROW()</f>
        <v>53</v>
      </c>
      <c r="B53" s="31" t="s">
        <v>201</v>
      </c>
      <c r="C53" s="31"/>
      <c r="D53" s="31"/>
      <c r="E53" s="31"/>
      <c r="F53" s="31"/>
      <c r="G53" s="31"/>
    </row>
    <row r="54" spans="1:7">
      <c r="A54" s="27">
        <f>ROW()</f>
        <v>54</v>
      </c>
      <c r="B54" s="26" t="s">
        <v>190</v>
      </c>
      <c r="C54" s="215">
        <v>126.82734816891688</v>
      </c>
      <c r="D54" s="215">
        <v>97.978952774639865</v>
      </c>
      <c r="E54" s="34"/>
      <c r="F54" s="34"/>
      <c r="G54" s="34"/>
    </row>
    <row r="55" spans="1:7">
      <c r="A55" s="27">
        <f>ROW()</f>
        <v>55</v>
      </c>
      <c r="B55" s="26" t="s">
        <v>191</v>
      </c>
      <c r="C55" s="210">
        <v>0.63991678949154551</v>
      </c>
      <c r="D55" s="210">
        <v>0.6138907384284904</v>
      </c>
      <c r="E55" s="34"/>
      <c r="F55" s="34"/>
      <c r="G55" s="34"/>
    </row>
    <row r="56" spans="1:7">
      <c r="A56" s="27">
        <f>ROW()</f>
        <v>56</v>
      </c>
      <c r="B56" s="26" t="s">
        <v>192</v>
      </c>
      <c r="C56" s="214">
        <v>2.5948862526463615E-3</v>
      </c>
      <c r="D56" s="214">
        <v>3.3747250852823327E-3</v>
      </c>
      <c r="E56" s="34"/>
      <c r="F56" s="34"/>
      <c r="G56" s="34"/>
    </row>
    <row r="57" spans="1:7">
      <c r="A57" s="27">
        <f>ROW()</f>
        <v>57</v>
      </c>
      <c r="B57" s="26"/>
      <c r="C57" s="26"/>
      <c r="D57" s="26"/>
      <c r="E57" s="26"/>
      <c r="F57" s="26"/>
      <c r="G57" s="26"/>
    </row>
    <row r="59" spans="1:7">
      <c r="B59" s="41" t="s">
        <v>122</v>
      </c>
    </row>
  </sheetData>
  <hyperlinks>
    <hyperlink ref="H2" location="'2-Contents'!A1" display="Go to Contents" xr:uid="{00000000-0004-0000-0A00-000000000000}"/>
  </hyperlinks>
  <pageMargins left="0.7" right="0.7" top="0.75" bottom="0.75" header="0.3" footer="0.3"/>
  <pageSetup paperSize="9" scale="97" orientation="landscape" r:id="rId1"/>
  <headerFooter>
    <oddHeader>&amp;LRegulatory Information Notice, Appendix A - Regulatory Templates</oddHeader>
    <oddFooter>&amp;L&amp;A  [&amp;P of &amp;N]</oddFooter>
  </headerFooter>
  <rowBreaks count="2" manualBreakCount="2">
    <brk id="32" max="6" man="1"/>
    <brk id="64"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41"/>
  <sheetViews>
    <sheetView zoomScaleNormal="100" workbookViewId="0">
      <pane xSplit="1" ySplit="5" topLeftCell="B6" activePane="bottomRight" state="frozen"/>
      <selection activeCell="M42" sqref="M42"/>
      <selection pane="topRight" activeCell="M42" sqref="M42"/>
      <selection pane="bottomLeft" activeCell="M42" sqref="M42"/>
      <selection pane="bottomRight" activeCell="A44" sqref="A44:XFD44"/>
    </sheetView>
  </sheetViews>
  <sheetFormatPr defaultColWidth="9" defaultRowHeight="14.25"/>
  <cols>
    <col min="1" max="1" width="3.375" style="71" bestFit="1" customWidth="1"/>
    <col min="2" max="2" width="29.25" style="28" customWidth="1"/>
    <col min="3" max="7" width="14.375" style="50" customWidth="1"/>
    <col min="8" max="16384" width="9" style="28"/>
  </cols>
  <sheetData>
    <row r="1" spans="1:8">
      <c r="A1" s="71" t="s">
        <v>177</v>
      </c>
      <c r="B1" s="96" t="str">
        <f>SUBSTITUTE(ADDRESS(1,COLUMN(),4),1,"")</f>
        <v>B</v>
      </c>
      <c r="C1" s="96" t="str">
        <f t="shared" ref="C1:F1" si="0">SUBSTITUTE(ADDRESS(1,COLUMN(),4),1,"")</f>
        <v>C</v>
      </c>
      <c r="D1" s="96" t="str">
        <f t="shared" si="0"/>
        <v>D</v>
      </c>
      <c r="E1" s="96" t="str">
        <f t="shared" si="0"/>
        <v>E</v>
      </c>
      <c r="F1" s="96" t="str">
        <f t="shared" si="0"/>
        <v>F</v>
      </c>
      <c r="G1" s="96" t="str">
        <f t="shared" ref="G1" si="1">SUBSTITUTE(ADDRESS(1,COLUMN(),4),1,"")</f>
        <v>G</v>
      </c>
      <c r="H1" s="27"/>
    </row>
    <row r="2" spans="1:8" s="43" customFormat="1" ht="18">
      <c r="A2" s="71">
        <f>ROW()</f>
        <v>2</v>
      </c>
      <c r="B2" s="29" t="s">
        <v>202</v>
      </c>
      <c r="C2" s="29"/>
      <c r="D2" s="29"/>
      <c r="E2" s="29"/>
      <c r="F2" s="29"/>
      <c r="G2" s="29"/>
      <c r="H2" s="101" t="s">
        <v>253</v>
      </c>
    </row>
    <row r="3" spans="1:8">
      <c r="A3" s="71">
        <f>ROW()</f>
        <v>3</v>
      </c>
      <c r="B3" s="30"/>
      <c r="C3" s="30"/>
      <c r="D3" s="30"/>
      <c r="E3" s="30"/>
      <c r="F3" s="30"/>
      <c r="G3" s="30"/>
    </row>
    <row r="4" spans="1:8">
      <c r="A4" s="71">
        <f>ROW()</f>
        <v>4</v>
      </c>
      <c r="B4" s="44" t="s">
        <v>28</v>
      </c>
      <c r="C4" s="45" t="s">
        <v>42</v>
      </c>
      <c r="D4" s="45" t="s">
        <v>42</v>
      </c>
      <c r="E4" s="45" t="s">
        <v>42</v>
      </c>
      <c r="F4" s="45" t="s">
        <v>42</v>
      </c>
      <c r="G4" s="45" t="s">
        <v>42</v>
      </c>
    </row>
    <row r="5" spans="1:8">
      <c r="A5" s="71">
        <f>ROW()</f>
        <v>5</v>
      </c>
      <c r="B5" s="44" t="s">
        <v>46</v>
      </c>
      <c r="C5" s="45">
        <v>2020</v>
      </c>
      <c r="D5" s="45">
        <v>2021</v>
      </c>
      <c r="E5" s="45">
        <v>2022</v>
      </c>
      <c r="F5" s="45">
        <v>2023</v>
      </c>
      <c r="G5" s="45">
        <v>2024</v>
      </c>
    </row>
    <row r="6" spans="1:8">
      <c r="A6" s="71">
        <f>ROW()</f>
        <v>6</v>
      </c>
      <c r="B6" s="30"/>
      <c r="C6" s="30"/>
      <c r="D6" s="30"/>
      <c r="E6" s="30"/>
      <c r="F6" s="30"/>
      <c r="G6" s="30"/>
    </row>
    <row r="7" spans="1:8">
      <c r="A7" s="71">
        <f>ROW()</f>
        <v>7</v>
      </c>
      <c r="B7" s="48" t="s">
        <v>232</v>
      </c>
      <c r="C7" s="45"/>
      <c r="D7" s="45"/>
      <c r="E7" s="45"/>
      <c r="F7" s="45"/>
      <c r="G7" s="45"/>
    </row>
    <row r="8" spans="1:8">
      <c r="A8" s="71">
        <f>ROW()</f>
        <v>8</v>
      </c>
      <c r="B8" s="31"/>
      <c r="C8" s="32"/>
      <c r="D8" s="32"/>
      <c r="E8" s="32"/>
      <c r="F8" s="32"/>
      <c r="G8" s="32"/>
    </row>
    <row r="9" spans="1:8" ht="14.25" customHeight="1">
      <c r="A9" s="71">
        <f>ROW()</f>
        <v>9</v>
      </c>
      <c r="B9" s="31" t="s">
        <v>124</v>
      </c>
      <c r="C9" s="32"/>
      <c r="D9" s="32"/>
      <c r="E9" s="32"/>
      <c r="F9" s="32"/>
      <c r="G9" s="32"/>
    </row>
    <row r="10" spans="1:8">
      <c r="A10" s="71">
        <f>ROW()</f>
        <v>10</v>
      </c>
      <c r="B10" s="200" t="s">
        <v>125</v>
      </c>
      <c r="C10" s="108">
        <v>0</v>
      </c>
      <c r="D10" s="108">
        <v>0</v>
      </c>
      <c r="E10" s="108"/>
      <c r="F10" s="108"/>
      <c r="G10" s="108"/>
    </row>
    <row r="11" spans="1:8">
      <c r="A11" s="71">
        <f>ROW()</f>
        <v>11</v>
      </c>
      <c r="B11" s="200" t="s">
        <v>126</v>
      </c>
      <c r="C11" s="108">
        <v>0</v>
      </c>
      <c r="D11" s="108">
        <v>0</v>
      </c>
      <c r="E11" s="108"/>
      <c r="F11" s="108"/>
      <c r="G11" s="108"/>
    </row>
    <row r="12" spans="1:8">
      <c r="A12" s="71">
        <f>ROW()</f>
        <v>12</v>
      </c>
      <c r="B12" s="200" t="s">
        <v>127</v>
      </c>
      <c r="C12" s="108">
        <v>0</v>
      </c>
      <c r="D12" s="108">
        <v>0</v>
      </c>
      <c r="E12" s="108"/>
      <c r="F12" s="108"/>
      <c r="G12" s="108"/>
    </row>
    <row r="13" spans="1:8">
      <c r="A13" s="71">
        <f>ROW()</f>
        <v>13</v>
      </c>
      <c r="B13" s="200" t="s">
        <v>128</v>
      </c>
      <c r="C13" s="108">
        <v>0</v>
      </c>
      <c r="D13" s="108">
        <v>0</v>
      </c>
      <c r="E13" s="108"/>
      <c r="F13" s="108"/>
      <c r="G13" s="108"/>
    </row>
    <row r="14" spans="1:8">
      <c r="A14" s="71">
        <f>ROW()</f>
        <v>14</v>
      </c>
      <c r="B14" s="200" t="s">
        <v>129</v>
      </c>
      <c r="C14" s="108">
        <v>0</v>
      </c>
      <c r="D14" s="108">
        <v>0</v>
      </c>
      <c r="E14" s="108"/>
      <c r="F14" s="108"/>
      <c r="G14" s="108"/>
    </row>
    <row r="15" spans="1:8">
      <c r="A15" s="71">
        <f>ROW()</f>
        <v>15</v>
      </c>
      <c r="B15" s="200" t="s">
        <v>130</v>
      </c>
      <c r="C15" s="108">
        <v>0</v>
      </c>
      <c r="D15" s="108">
        <v>0</v>
      </c>
      <c r="E15" s="108"/>
      <c r="F15" s="108"/>
      <c r="G15" s="108"/>
    </row>
    <row r="16" spans="1:8">
      <c r="A16" s="71">
        <f>ROW()</f>
        <v>16</v>
      </c>
      <c r="B16" s="200" t="s">
        <v>131</v>
      </c>
      <c r="C16" s="108">
        <v>0</v>
      </c>
      <c r="D16" s="108">
        <v>0</v>
      </c>
      <c r="E16" s="108"/>
      <c r="F16" s="108"/>
      <c r="G16" s="108"/>
    </row>
    <row r="17" spans="1:7">
      <c r="A17" s="71">
        <f>ROW()</f>
        <v>17</v>
      </c>
      <c r="B17" s="200" t="s">
        <v>132</v>
      </c>
      <c r="C17" s="108">
        <v>0</v>
      </c>
      <c r="D17" s="108">
        <v>0</v>
      </c>
      <c r="E17" s="108"/>
      <c r="F17" s="108"/>
      <c r="G17" s="108"/>
    </row>
    <row r="18" spans="1:7">
      <c r="A18" s="71">
        <f>ROW()</f>
        <v>18</v>
      </c>
      <c r="B18" s="200" t="s">
        <v>133</v>
      </c>
      <c r="C18" s="108">
        <v>0</v>
      </c>
      <c r="D18" s="108">
        <v>0</v>
      </c>
      <c r="E18" s="108"/>
      <c r="F18" s="108"/>
      <c r="G18" s="108"/>
    </row>
    <row r="19" spans="1:7">
      <c r="A19" s="71">
        <f>ROW()</f>
        <v>19</v>
      </c>
      <c r="B19" s="200" t="s">
        <v>134</v>
      </c>
      <c r="C19" s="108">
        <v>0</v>
      </c>
      <c r="D19" s="108">
        <v>0</v>
      </c>
      <c r="E19" s="108"/>
      <c r="F19" s="108"/>
      <c r="G19" s="108"/>
    </row>
    <row r="20" spans="1:7">
      <c r="A20" s="71">
        <f>ROW()</f>
        <v>20</v>
      </c>
      <c r="B20" s="200" t="s">
        <v>135</v>
      </c>
      <c r="C20" s="108">
        <v>694.08</v>
      </c>
      <c r="D20" s="108">
        <v>694.27200000000005</v>
      </c>
      <c r="E20" s="108"/>
      <c r="F20" s="108"/>
      <c r="G20" s="108"/>
    </row>
    <row r="21" spans="1:7">
      <c r="A21" s="71">
        <f>ROW()</f>
        <v>21</v>
      </c>
      <c r="B21" s="200" t="s">
        <v>136</v>
      </c>
      <c r="C21" s="108">
        <v>0</v>
      </c>
      <c r="D21" s="108">
        <v>0</v>
      </c>
      <c r="E21" s="108"/>
      <c r="F21" s="108"/>
      <c r="G21" s="108"/>
    </row>
    <row r="22" spans="1:7">
      <c r="A22" s="71">
        <f>ROW()</f>
        <v>22</v>
      </c>
      <c r="B22" s="31"/>
      <c r="C22" s="31"/>
      <c r="D22" s="31"/>
      <c r="E22" s="31"/>
      <c r="F22" s="31"/>
      <c r="G22" s="31"/>
    </row>
    <row r="23" spans="1:7">
      <c r="A23" s="71">
        <f>ROW()</f>
        <v>23</v>
      </c>
      <c r="B23" s="31" t="s">
        <v>107</v>
      </c>
      <c r="C23" s="31"/>
      <c r="D23" s="31"/>
      <c r="E23" s="31"/>
      <c r="F23" s="31"/>
      <c r="G23" s="31"/>
    </row>
    <row r="24" spans="1:7">
      <c r="A24" s="71">
        <f>ROW()</f>
        <v>24</v>
      </c>
      <c r="B24" s="200" t="s">
        <v>125</v>
      </c>
      <c r="C24" s="108">
        <v>0</v>
      </c>
      <c r="D24" s="108">
        <v>0</v>
      </c>
      <c r="E24" s="108"/>
      <c r="F24" s="108"/>
      <c r="G24" s="108"/>
    </row>
    <row r="25" spans="1:7">
      <c r="A25" s="71">
        <f>ROW()</f>
        <v>25</v>
      </c>
      <c r="B25" s="200" t="s">
        <v>126</v>
      </c>
      <c r="C25" s="108">
        <v>9314.6957074941511</v>
      </c>
      <c r="D25" s="108">
        <v>9268.9259999999995</v>
      </c>
      <c r="E25" s="108"/>
      <c r="F25" s="108"/>
      <c r="G25" s="108"/>
    </row>
    <row r="26" spans="1:7">
      <c r="A26" s="71">
        <f>ROW()</f>
        <v>26</v>
      </c>
      <c r="B26" s="200" t="s">
        <v>127</v>
      </c>
      <c r="C26" s="108">
        <v>0</v>
      </c>
      <c r="D26" s="108">
        <v>0</v>
      </c>
      <c r="E26" s="108"/>
      <c r="F26" s="108"/>
      <c r="G26" s="108"/>
    </row>
    <row r="27" spans="1:7">
      <c r="A27" s="71">
        <f>ROW()</f>
        <v>27</v>
      </c>
      <c r="B27" s="200" t="s">
        <v>128</v>
      </c>
      <c r="C27" s="108">
        <v>2686.9024028823587</v>
      </c>
      <c r="D27" s="108">
        <v>2686.4599158112396</v>
      </c>
      <c r="E27" s="108"/>
      <c r="F27" s="108"/>
      <c r="G27" s="108"/>
    </row>
    <row r="28" spans="1:7">
      <c r="A28" s="71">
        <f>ROW()</f>
        <v>28</v>
      </c>
      <c r="B28" s="200" t="s">
        <v>129</v>
      </c>
      <c r="C28" s="108">
        <v>1281.1474193547635</v>
      </c>
      <c r="D28" s="108">
        <v>1474.5314089443968</v>
      </c>
      <c r="E28" s="108"/>
      <c r="F28" s="108"/>
      <c r="G28" s="108"/>
    </row>
    <row r="29" spans="1:7">
      <c r="A29" s="71">
        <f>ROW()</f>
        <v>29</v>
      </c>
      <c r="B29" s="200" t="s">
        <v>130</v>
      </c>
      <c r="C29" s="108">
        <v>0</v>
      </c>
      <c r="D29" s="108">
        <v>0</v>
      </c>
      <c r="E29" s="108"/>
      <c r="F29" s="108"/>
      <c r="G29" s="108"/>
    </row>
    <row r="30" spans="1:7">
      <c r="A30" s="71">
        <f>ROW()</f>
        <v>30</v>
      </c>
      <c r="B30" s="200" t="s">
        <v>131</v>
      </c>
      <c r="C30" s="108">
        <v>0</v>
      </c>
      <c r="D30" s="108">
        <v>0</v>
      </c>
      <c r="E30" s="108"/>
      <c r="F30" s="108"/>
      <c r="G30" s="108"/>
    </row>
    <row r="31" spans="1:7">
      <c r="A31" s="71">
        <f>ROW()</f>
        <v>31</v>
      </c>
      <c r="B31" s="200" t="s">
        <v>132</v>
      </c>
      <c r="C31" s="108">
        <v>0</v>
      </c>
      <c r="D31" s="108">
        <v>0</v>
      </c>
      <c r="E31" s="108"/>
      <c r="F31" s="108"/>
      <c r="G31" s="108"/>
    </row>
    <row r="32" spans="1:7">
      <c r="A32" s="71">
        <f>ROW()</f>
        <v>32</v>
      </c>
      <c r="B32" s="200" t="s">
        <v>133</v>
      </c>
      <c r="C32" s="108">
        <v>0</v>
      </c>
      <c r="D32" s="108">
        <v>0</v>
      </c>
      <c r="E32" s="108"/>
      <c r="F32" s="108"/>
      <c r="G32" s="108"/>
    </row>
    <row r="33" spans="1:7">
      <c r="A33" s="71">
        <f>ROW()</f>
        <v>33</v>
      </c>
      <c r="B33" s="200" t="s">
        <v>134</v>
      </c>
      <c r="C33" s="108">
        <v>9.5128257660493034</v>
      </c>
      <c r="D33" s="108">
        <v>2.4319799999999998</v>
      </c>
      <c r="E33" s="108"/>
      <c r="F33" s="108"/>
      <c r="G33" s="108"/>
    </row>
    <row r="34" spans="1:7">
      <c r="A34" s="71">
        <f>ROW()</f>
        <v>34</v>
      </c>
      <c r="B34" s="200" t="s">
        <v>135</v>
      </c>
      <c r="C34" s="108">
        <v>81.101174233950701</v>
      </c>
      <c r="D34" s="108">
        <v>81.101174233950701</v>
      </c>
      <c r="E34" s="108"/>
      <c r="F34" s="108"/>
      <c r="G34" s="108"/>
    </row>
    <row r="35" spans="1:7">
      <c r="A35" s="71">
        <f>ROW()</f>
        <v>35</v>
      </c>
      <c r="B35" s="200" t="s">
        <v>136</v>
      </c>
      <c r="C35" s="108">
        <v>1.4E-2</v>
      </c>
      <c r="D35" s="108">
        <v>1.4E-2</v>
      </c>
      <c r="E35" s="108"/>
      <c r="F35" s="108"/>
      <c r="G35" s="108"/>
    </row>
    <row r="36" spans="1:7">
      <c r="A36" s="71">
        <f>ROW()</f>
        <v>36</v>
      </c>
      <c r="B36" s="52"/>
      <c r="C36" s="52"/>
      <c r="D36" s="52"/>
      <c r="E36" s="52"/>
      <c r="F36" s="52"/>
      <c r="G36" s="52"/>
    </row>
    <row r="37" spans="1:7">
      <c r="A37" s="71">
        <f>ROW()</f>
        <v>37</v>
      </c>
      <c r="B37" s="31" t="s">
        <v>280</v>
      </c>
      <c r="C37" s="152">
        <f>SUM(C10:C21,C24:C35)</f>
        <v>14067.453529731272</v>
      </c>
      <c r="D37" s="152">
        <f t="shared" ref="D37:G37" si="2">SUM(D10:D21,D24:D35)</f>
        <v>14207.736478989586</v>
      </c>
      <c r="E37" s="152">
        <f t="shared" si="2"/>
        <v>0</v>
      </c>
      <c r="F37" s="152">
        <f t="shared" si="2"/>
        <v>0</v>
      </c>
      <c r="G37" s="152">
        <f t="shared" si="2"/>
        <v>0</v>
      </c>
    </row>
    <row r="38" spans="1:7">
      <c r="A38" s="71">
        <f>ROW()</f>
        <v>38</v>
      </c>
      <c r="B38" s="31"/>
      <c r="C38" s="31"/>
      <c r="D38" s="31"/>
      <c r="E38" s="31"/>
      <c r="F38" s="31"/>
      <c r="G38" s="31"/>
    </row>
    <row r="40" spans="1:7">
      <c r="B40" s="41"/>
      <c r="C40" s="16"/>
      <c r="D40" s="16"/>
      <c r="E40" s="16"/>
      <c r="F40" s="16"/>
      <c r="G40" s="16"/>
    </row>
    <row r="41" spans="1:7">
      <c r="B41" s="16"/>
      <c r="C41" s="16"/>
      <c r="D41" s="16"/>
      <c r="E41" s="16"/>
      <c r="F41" s="16"/>
      <c r="G41" s="16"/>
    </row>
  </sheetData>
  <hyperlinks>
    <hyperlink ref="H2" location="'2-Contents'!A1" display="Go to Contents" xr:uid="{00000000-0004-0000-0B00-000000000000}"/>
  </hyperlinks>
  <pageMargins left="0.7" right="0.7" top="0.75" bottom="0.75" header="0.3" footer="0.3"/>
  <pageSetup paperSize="9" scale="81" orientation="landscape" r:id="rId1"/>
  <headerFooter>
    <oddHeader>&amp;LRegulatory Information Notice, Appendix A - Regulatory Templates</oddHeader>
    <oddFooter>&amp;L&amp;A  [&amp;P of &amp;N]</oddFooter>
  </headerFooter>
  <rowBreaks count="1" manualBreakCount="1">
    <brk id="43"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31"/>
  <sheetViews>
    <sheetView zoomScaleNormal="100" workbookViewId="0">
      <pane ySplit="3" topLeftCell="A4" activePane="bottomLeft" state="frozen"/>
      <selection activeCell="M42" sqref="M42"/>
      <selection pane="bottomLeft" activeCell="P20" sqref="P20"/>
    </sheetView>
  </sheetViews>
  <sheetFormatPr defaultColWidth="9" defaultRowHeight="12.75"/>
  <cols>
    <col min="1" max="3" width="9" style="10"/>
    <col min="4" max="4" width="9" style="10" customWidth="1"/>
    <col min="5" max="12" width="9" style="10"/>
    <col min="13" max="13" width="12.375" style="10" customWidth="1"/>
    <col min="14" max="16384" width="9" style="10"/>
  </cols>
  <sheetData>
    <row r="1" spans="1:14" s="20" customFormat="1" ht="18">
      <c r="A1" s="22" t="s">
        <v>29</v>
      </c>
      <c r="B1" s="22"/>
      <c r="C1" s="22"/>
      <c r="D1" s="22"/>
      <c r="E1" s="22"/>
      <c r="F1" s="22"/>
      <c r="G1" s="22"/>
      <c r="H1" s="22"/>
      <c r="I1" s="22"/>
      <c r="J1" s="22"/>
      <c r="K1" s="22"/>
      <c r="L1" s="22"/>
      <c r="M1" s="22"/>
      <c r="N1" s="101" t="s">
        <v>253</v>
      </c>
    </row>
    <row r="3" spans="1:14">
      <c r="A3" s="7" t="s">
        <v>30</v>
      </c>
      <c r="B3" s="7"/>
      <c r="C3" s="7" t="s">
        <v>31</v>
      </c>
      <c r="D3" s="7" t="s">
        <v>32</v>
      </c>
      <c r="E3" s="7"/>
      <c r="F3" s="7"/>
      <c r="G3" s="7"/>
      <c r="H3" s="7"/>
      <c r="I3" s="7"/>
      <c r="J3" s="7"/>
      <c r="K3" s="7"/>
      <c r="L3" s="7"/>
      <c r="M3" s="7"/>
    </row>
    <row r="4" spans="1:14">
      <c r="A4" s="250" t="s">
        <v>344</v>
      </c>
      <c r="B4" s="250"/>
      <c r="C4" s="12" t="s">
        <v>346</v>
      </c>
      <c r="D4" s="251" t="s">
        <v>348</v>
      </c>
      <c r="E4" s="252"/>
      <c r="F4" s="252"/>
      <c r="G4" s="252"/>
      <c r="H4" s="252"/>
      <c r="I4" s="252"/>
      <c r="J4" s="252"/>
      <c r="K4" s="252"/>
      <c r="L4" s="252"/>
      <c r="M4" s="253"/>
    </row>
    <row r="5" spans="1:14">
      <c r="A5" s="250"/>
      <c r="B5" s="250"/>
      <c r="C5" s="12"/>
      <c r="D5" s="251"/>
      <c r="E5" s="252"/>
      <c r="F5" s="252"/>
      <c r="G5" s="252"/>
      <c r="H5" s="252"/>
      <c r="I5" s="252"/>
      <c r="J5" s="252"/>
      <c r="K5" s="252"/>
      <c r="L5" s="252"/>
      <c r="M5" s="253"/>
    </row>
    <row r="6" spans="1:14">
      <c r="A6" s="250" t="s">
        <v>345</v>
      </c>
      <c r="B6" s="250"/>
      <c r="C6" s="12" t="s">
        <v>347</v>
      </c>
      <c r="D6" s="251" t="s">
        <v>348</v>
      </c>
      <c r="E6" s="252"/>
      <c r="F6" s="252"/>
      <c r="G6" s="252"/>
      <c r="H6" s="252"/>
      <c r="I6" s="252"/>
      <c r="J6" s="252"/>
      <c r="K6" s="252"/>
      <c r="L6" s="252"/>
      <c r="M6" s="253"/>
    </row>
    <row r="7" spans="1:14">
      <c r="A7" s="250"/>
      <c r="B7" s="250"/>
      <c r="C7" s="12"/>
      <c r="D7" s="251"/>
      <c r="E7" s="252"/>
      <c r="F7" s="252"/>
      <c r="G7" s="252"/>
      <c r="H7" s="252"/>
      <c r="I7" s="252"/>
      <c r="J7" s="252"/>
      <c r="K7" s="252"/>
      <c r="L7" s="252"/>
      <c r="M7" s="253"/>
    </row>
    <row r="8" spans="1:14">
      <c r="A8" s="250"/>
      <c r="B8" s="250"/>
      <c r="C8" s="12"/>
      <c r="D8" s="251"/>
      <c r="E8" s="252"/>
      <c r="F8" s="252"/>
      <c r="G8" s="252"/>
      <c r="H8" s="252"/>
      <c r="I8" s="252"/>
      <c r="J8" s="252"/>
      <c r="K8" s="252"/>
      <c r="L8" s="252"/>
      <c r="M8" s="253"/>
    </row>
    <row r="9" spans="1:14">
      <c r="A9" s="250"/>
      <c r="B9" s="250"/>
      <c r="C9" s="12"/>
      <c r="D9" s="251"/>
      <c r="E9" s="252"/>
      <c r="F9" s="252"/>
      <c r="G9" s="252"/>
      <c r="H9" s="252"/>
      <c r="I9" s="252"/>
      <c r="J9" s="252"/>
      <c r="K9" s="252"/>
      <c r="L9" s="252"/>
      <c r="M9" s="253"/>
    </row>
    <row r="10" spans="1:14">
      <c r="A10" s="250"/>
      <c r="B10" s="250"/>
      <c r="C10" s="12"/>
      <c r="D10" s="251"/>
      <c r="E10" s="252"/>
      <c r="F10" s="252"/>
      <c r="G10" s="252"/>
      <c r="H10" s="252"/>
      <c r="I10" s="252"/>
      <c r="J10" s="252"/>
      <c r="K10" s="252"/>
      <c r="L10" s="252"/>
      <c r="M10" s="253"/>
    </row>
    <row r="11" spans="1:14">
      <c r="A11" s="250"/>
      <c r="B11" s="250"/>
      <c r="C11" s="12"/>
      <c r="D11" s="251"/>
      <c r="E11" s="252"/>
      <c r="F11" s="252"/>
      <c r="G11" s="252"/>
      <c r="H11" s="252"/>
      <c r="I11" s="252"/>
      <c r="J11" s="252"/>
      <c r="K11" s="252"/>
      <c r="L11" s="252"/>
      <c r="M11" s="253"/>
    </row>
    <row r="12" spans="1:14">
      <c r="A12" s="250"/>
      <c r="B12" s="250"/>
      <c r="C12" s="12"/>
      <c r="D12" s="251"/>
      <c r="E12" s="252"/>
      <c r="F12" s="252"/>
      <c r="G12" s="252"/>
      <c r="H12" s="252"/>
      <c r="I12" s="252"/>
      <c r="J12" s="252"/>
      <c r="K12" s="252"/>
      <c r="L12" s="252"/>
      <c r="M12" s="253"/>
    </row>
    <row r="13" spans="1:14">
      <c r="A13" s="250"/>
      <c r="B13" s="250"/>
      <c r="C13" s="12"/>
      <c r="D13" s="251"/>
      <c r="E13" s="252"/>
      <c r="F13" s="252"/>
      <c r="G13" s="252"/>
      <c r="H13" s="252"/>
      <c r="I13" s="252"/>
      <c r="J13" s="252"/>
      <c r="K13" s="252"/>
      <c r="L13" s="252"/>
      <c r="M13" s="253"/>
    </row>
    <row r="14" spans="1:14">
      <c r="A14" s="250"/>
      <c r="B14" s="250"/>
      <c r="C14" s="12"/>
      <c r="D14" s="251"/>
      <c r="E14" s="252"/>
      <c r="F14" s="252"/>
      <c r="G14" s="252"/>
      <c r="H14" s="252"/>
      <c r="I14" s="252"/>
      <c r="J14" s="252"/>
      <c r="K14" s="252"/>
      <c r="L14" s="252"/>
      <c r="M14" s="253"/>
    </row>
    <row r="15" spans="1:14">
      <c r="A15" s="250"/>
      <c r="B15" s="250"/>
      <c r="C15" s="12"/>
      <c r="D15" s="251"/>
      <c r="E15" s="252"/>
      <c r="F15" s="252"/>
      <c r="G15" s="252"/>
      <c r="H15" s="252"/>
      <c r="I15" s="252"/>
      <c r="J15" s="252"/>
      <c r="K15" s="252"/>
      <c r="L15" s="252"/>
      <c r="M15" s="253"/>
    </row>
    <row r="16" spans="1:14">
      <c r="A16" s="250"/>
      <c r="B16" s="250"/>
      <c r="C16" s="12"/>
      <c r="D16" s="251"/>
      <c r="E16" s="252"/>
      <c r="F16" s="252"/>
      <c r="G16" s="252"/>
      <c r="H16" s="252"/>
      <c r="I16" s="252"/>
      <c r="J16" s="252"/>
      <c r="K16" s="252"/>
      <c r="L16" s="252"/>
      <c r="M16" s="253"/>
    </row>
    <row r="17" spans="1:13">
      <c r="A17" s="250"/>
      <c r="B17" s="250"/>
      <c r="C17" s="12"/>
      <c r="D17" s="251"/>
      <c r="E17" s="252"/>
      <c r="F17" s="252"/>
      <c r="G17" s="252"/>
      <c r="H17" s="252"/>
      <c r="I17" s="252"/>
      <c r="J17" s="252"/>
      <c r="K17" s="252"/>
      <c r="L17" s="252"/>
      <c r="M17" s="253"/>
    </row>
    <row r="18" spans="1:13">
      <c r="A18" s="250"/>
      <c r="B18" s="250"/>
      <c r="C18" s="12"/>
      <c r="D18" s="251"/>
      <c r="E18" s="252"/>
      <c r="F18" s="252"/>
      <c r="G18" s="252"/>
      <c r="H18" s="252"/>
      <c r="I18" s="252"/>
      <c r="J18" s="252"/>
      <c r="K18" s="252"/>
      <c r="L18" s="252"/>
      <c r="M18" s="253"/>
    </row>
    <row r="19" spans="1:13">
      <c r="A19" s="250"/>
      <c r="B19" s="250"/>
      <c r="C19" s="12"/>
      <c r="D19" s="13"/>
      <c r="E19" s="14"/>
      <c r="F19" s="14"/>
      <c r="G19" s="14"/>
      <c r="H19" s="14"/>
      <c r="I19" s="14"/>
      <c r="J19" s="14"/>
      <c r="K19" s="14"/>
      <c r="L19" s="14"/>
      <c r="M19" s="15"/>
    </row>
    <row r="20" spans="1:13">
      <c r="A20" s="250"/>
      <c r="B20" s="250"/>
      <c r="C20" s="12"/>
      <c r="D20" s="13"/>
      <c r="E20" s="14"/>
      <c r="F20" s="14"/>
      <c r="G20" s="14"/>
      <c r="H20" s="14"/>
      <c r="I20" s="14"/>
      <c r="J20" s="14"/>
      <c r="K20" s="14"/>
      <c r="L20" s="14"/>
      <c r="M20" s="15"/>
    </row>
    <row r="21" spans="1:13">
      <c r="A21" s="250"/>
      <c r="B21" s="250"/>
      <c r="C21" s="12"/>
      <c r="D21" s="13"/>
      <c r="E21" s="14"/>
      <c r="F21" s="14"/>
      <c r="G21" s="14"/>
      <c r="H21" s="14"/>
      <c r="I21" s="14"/>
      <c r="J21" s="14"/>
      <c r="K21" s="14"/>
      <c r="L21" s="14"/>
      <c r="M21" s="15"/>
    </row>
    <row r="22" spans="1:13">
      <c r="A22" s="250"/>
      <c r="B22" s="250"/>
      <c r="C22" s="12"/>
      <c r="D22" s="13"/>
      <c r="E22" s="14"/>
      <c r="F22" s="14"/>
      <c r="G22" s="14"/>
      <c r="H22" s="14"/>
      <c r="I22" s="14"/>
      <c r="J22" s="14"/>
      <c r="K22" s="14"/>
      <c r="L22" s="14"/>
      <c r="M22" s="15"/>
    </row>
    <row r="23" spans="1:13">
      <c r="A23" s="250"/>
      <c r="B23" s="250"/>
      <c r="C23" s="12"/>
      <c r="D23" s="13"/>
      <c r="E23" s="14"/>
      <c r="F23" s="14"/>
      <c r="G23" s="14"/>
      <c r="H23" s="14"/>
      <c r="I23" s="14"/>
      <c r="J23" s="14"/>
      <c r="K23" s="14"/>
      <c r="L23" s="14"/>
      <c r="M23" s="15"/>
    </row>
    <row r="24" spans="1:13">
      <c r="A24" s="250"/>
      <c r="B24" s="250"/>
      <c r="C24" s="12"/>
      <c r="D24" s="251"/>
      <c r="E24" s="252"/>
      <c r="F24" s="252"/>
      <c r="G24" s="252"/>
      <c r="H24" s="252"/>
      <c r="I24" s="252"/>
      <c r="J24" s="252"/>
      <c r="K24" s="252"/>
      <c r="L24" s="252"/>
      <c r="M24" s="253"/>
    </row>
    <row r="25" spans="1:13">
      <c r="A25" s="250"/>
      <c r="B25" s="250"/>
      <c r="C25" s="12"/>
      <c r="D25" s="251"/>
      <c r="E25" s="252"/>
      <c r="F25" s="252"/>
      <c r="G25" s="252"/>
      <c r="H25" s="252"/>
      <c r="I25" s="252"/>
      <c r="J25" s="252"/>
      <c r="K25" s="252"/>
      <c r="L25" s="252"/>
      <c r="M25" s="253"/>
    </row>
    <row r="26" spans="1:13">
      <c r="A26" s="250"/>
      <c r="B26" s="250"/>
      <c r="C26" s="12"/>
      <c r="D26" s="251"/>
      <c r="E26" s="252"/>
      <c r="F26" s="252"/>
      <c r="G26" s="252"/>
      <c r="H26" s="252"/>
      <c r="I26" s="252"/>
      <c r="J26" s="252"/>
      <c r="K26" s="252"/>
      <c r="L26" s="252"/>
      <c r="M26" s="253"/>
    </row>
    <row r="27" spans="1:13">
      <c r="A27" s="250"/>
      <c r="B27" s="250"/>
      <c r="C27" s="12"/>
      <c r="D27" s="251"/>
      <c r="E27" s="252"/>
      <c r="F27" s="252"/>
      <c r="G27" s="252"/>
      <c r="H27" s="252"/>
      <c r="I27" s="252"/>
      <c r="J27" s="252"/>
      <c r="K27" s="252"/>
      <c r="L27" s="252"/>
      <c r="M27" s="253"/>
    </row>
    <row r="28" spans="1:13">
      <c r="A28" s="250"/>
      <c r="B28" s="250"/>
      <c r="C28" s="12"/>
      <c r="D28" s="251"/>
      <c r="E28" s="252"/>
      <c r="F28" s="252"/>
      <c r="G28" s="252"/>
      <c r="H28" s="252"/>
      <c r="I28" s="252"/>
      <c r="J28" s="252"/>
      <c r="K28" s="252"/>
      <c r="L28" s="252"/>
      <c r="M28" s="253"/>
    </row>
    <row r="29" spans="1:13">
      <c r="A29" s="250"/>
      <c r="B29" s="250"/>
      <c r="C29" s="12"/>
      <c r="D29" s="251"/>
      <c r="E29" s="252"/>
      <c r="F29" s="252"/>
      <c r="G29" s="252"/>
      <c r="H29" s="252"/>
      <c r="I29" s="252"/>
      <c r="J29" s="252"/>
      <c r="K29" s="252"/>
      <c r="L29" s="252"/>
      <c r="M29" s="253"/>
    </row>
    <row r="30" spans="1:13">
      <c r="A30" s="250"/>
      <c r="B30" s="250"/>
      <c r="C30" s="12"/>
      <c r="D30" s="251"/>
      <c r="E30" s="252"/>
      <c r="F30" s="252"/>
      <c r="G30" s="252"/>
      <c r="H30" s="252"/>
      <c r="I30" s="252"/>
      <c r="J30" s="252"/>
      <c r="K30" s="252"/>
      <c r="L30" s="252"/>
      <c r="M30" s="253"/>
    </row>
    <row r="31" spans="1:13">
      <c r="A31" s="250"/>
      <c r="B31" s="250"/>
      <c r="C31" s="12"/>
      <c r="D31" s="251"/>
      <c r="E31" s="252"/>
      <c r="F31" s="252"/>
      <c r="G31" s="252"/>
      <c r="H31" s="252"/>
      <c r="I31" s="252"/>
      <c r="J31" s="252"/>
      <c r="K31" s="252"/>
      <c r="L31" s="252"/>
      <c r="M31" s="253"/>
    </row>
  </sheetData>
  <mergeCells count="51">
    <mergeCell ref="D8:M8"/>
    <mergeCell ref="D7:M7"/>
    <mergeCell ref="D6:M6"/>
    <mergeCell ref="D5:M5"/>
    <mergeCell ref="D4:M4"/>
    <mergeCell ref="D13:M13"/>
    <mergeCell ref="D12:M12"/>
    <mergeCell ref="D11:M11"/>
    <mergeCell ref="D10:M10"/>
    <mergeCell ref="D9:M9"/>
    <mergeCell ref="D18:M18"/>
    <mergeCell ref="D17:M17"/>
    <mergeCell ref="D16:M16"/>
    <mergeCell ref="D15:M15"/>
    <mergeCell ref="D14:M14"/>
    <mergeCell ref="D28:M28"/>
    <mergeCell ref="D27:M27"/>
    <mergeCell ref="D26:M26"/>
    <mergeCell ref="D25:M25"/>
    <mergeCell ref="D24:M24"/>
    <mergeCell ref="D31:M31"/>
    <mergeCell ref="D30:M30"/>
    <mergeCell ref="D29:M29"/>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24:B24"/>
    <mergeCell ref="A25:B25"/>
    <mergeCell ref="A26:B26"/>
    <mergeCell ref="A19:B19"/>
    <mergeCell ref="A20:B20"/>
    <mergeCell ref="A21:B21"/>
    <mergeCell ref="A22:B22"/>
    <mergeCell ref="A23:B23"/>
    <mergeCell ref="A27:B27"/>
    <mergeCell ref="A28:B28"/>
    <mergeCell ref="A29:B29"/>
    <mergeCell ref="A30:B30"/>
    <mergeCell ref="A31:B31"/>
  </mergeCells>
  <hyperlinks>
    <hyperlink ref="N1" location="'2-Contents'!A1" display="Go to Contents" xr:uid="{00000000-0004-0000-0C00-000000000000}"/>
  </hyperlinks>
  <pageMargins left="0.7" right="0.7" top="0.75" bottom="0.75" header="0.3" footer="0.3"/>
  <pageSetup paperSize="9" scale="99" orientation="landscape" r:id="rId1"/>
  <headerFooter>
    <oddHeader>&amp;LRegulatory Information Notice, Appendix A - Regulatory Templates</oddHeader>
    <oddFooter>&amp;L&amp;A  [&amp;P of &amp;N]</oddFooter>
  </headerFooter>
  <rowBreaks count="1" manualBreakCount="1">
    <brk id="38"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31"/>
  <sheetViews>
    <sheetView zoomScaleNormal="100" workbookViewId="0">
      <pane ySplit="3" topLeftCell="A4" activePane="bottomLeft" state="frozen"/>
      <selection activeCell="M42" sqref="M42"/>
      <selection pane="bottomLeft" activeCell="D10" sqref="D10:M10"/>
    </sheetView>
  </sheetViews>
  <sheetFormatPr defaultColWidth="9" defaultRowHeight="12.75"/>
  <cols>
    <col min="1" max="2" width="9" style="10"/>
    <col min="3" max="3" width="11.625" style="10" customWidth="1"/>
    <col min="4" max="12" width="9" style="10"/>
    <col min="13" max="13" width="12.375" style="10" customWidth="1"/>
    <col min="14" max="16384" width="9" style="10"/>
  </cols>
  <sheetData>
    <row r="1" spans="1:14" s="20" customFormat="1" ht="18">
      <c r="A1" s="22" t="s">
        <v>54</v>
      </c>
      <c r="B1" s="22"/>
      <c r="C1" s="22"/>
      <c r="D1" s="22"/>
      <c r="E1" s="22"/>
      <c r="F1" s="22"/>
      <c r="G1" s="22"/>
      <c r="H1" s="22"/>
      <c r="I1" s="22"/>
      <c r="J1" s="22"/>
      <c r="K1" s="22"/>
      <c r="L1" s="22"/>
      <c r="M1" s="22"/>
      <c r="N1" s="101" t="s">
        <v>253</v>
      </c>
    </row>
    <row r="3" spans="1:14">
      <c r="A3" s="7" t="s">
        <v>30</v>
      </c>
      <c r="B3" s="7"/>
      <c r="C3" s="7" t="s">
        <v>31</v>
      </c>
      <c r="D3" s="7" t="s">
        <v>55</v>
      </c>
      <c r="E3" s="7"/>
      <c r="F3" s="7"/>
      <c r="G3" s="7"/>
      <c r="H3" s="7"/>
      <c r="I3" s="7"/>
      <c r="J3" s="7"/>
      <c r="K3" s="7"/>
      <c r="L3" s="7"/>
      <c r="M3" s="7"/>
    </row>
    <row r="4" spans="1:14">
      <c r="A4" s="254"/>
      <c r="B4" s="254"/>
      <c r="C4" s="218"/>
      <c r="D4" s="255"/>
      <c r="E4" s="256"/>
      <c r="F4" s="256"/>
      <c r="G4" s="256"/>
      <c r="H4" s="256"/>
      <c r="I4" s="256"/>
      <c r="J4" s="256"/>
      <c r="K4" s="256"/>
      <c r="L4" s="256"/>
      <c r="M4" s="257"/>
    </row>
    <row r="5" spans="1:14">
      <c r="A5" s="250"/>
      <c r="B5" s="250"/>
      <c r="C5" s="12"/>
      <c r="D5" s="251"/>
      <c r="E5" s="252"/>
      <c r="F5" s="252"/>
      <c r="G5" s="252"/>
      <c r="H5" s="252"/>
      <c r="I5" s="252"/>
      <c r="J5" s="252"/>
      <c r="K5" s="252"/>
      <c r="L5" s="252"/>
      <c r="M5" s="253"/>
    </row>
    <row r="6" spans="1:14">
      <c r="A6" s="250"/>
      <c r="B6" s="250"/>
      <c r="C6" s="12"/>
      <c r="D6" s="251"/>
      <c r="E6" s="252"/>
      <c r="F6" s="252"/>
      <c r="G6" s="252"/>
      <c r="H6" s="252"/>
      <c r="I6" s="252"/>
      <c r="J6" s="252"/>
      <c r="K6" s="252"/>
      <c r="L6" s="252"/>
      <c r="M6" s="253"/>
    </row>
    <row r="7" spans="1:14">
      <c r="A7" s="250"/>
      <c r="B7" s="250"/>
      <c r="C7" s="12"/>
      <c r="D7" s="251"/>
      <c r="E7" s="252"/>
      <c r="F7" s="252"/>
      <c r="G7" s="252"/>
      <c r="H7" s="252"/>
      <c r="I7" s="252"/>
      <c r="J7" s="252"/>
      <c r="K7" s="252"/>
      <c r="L7" s="252"/>
      <c r="M7" s="253"/>
    </row>
    <row r="8" spans="1:14">
      <c r="A8" s="250"/>
      <c r="B8" s="250"/>
      <c r="C8" s="12"/>
      <c r="D8" s="251"/>
      <c r="E8" s="252"/>
      <c r="F8" s="252"/>
      <c r="G8" s="252"/>
      <c r="H8" s="252"/>
      <c r="I8" s="252"/>
      <c r="J8" s="252"/>
      <c r="K8" s="252"/>
      <c r="L8" s="252"/>
      <c r="M8" s="253"/>
    </row>
    <row r="9" spans="1:14">
      <c r="A9" s="250"/>
      <c r="B9" s="250"/>
      <c r="C9" s="12"/>
      <c r="D9" s="251"/>
      <c r="E9" s="252"/>
      <c r="F9" s="252"/>
      <c r="G9" s="252"/>
      <c r="H9" s="252"/>
      <c r="I9" s="252"/>
      <c r="J9" s="252"/>
      <c r="K9" s="252"/>
      <c r="L9" s="252"/>
      <c r="M9" s="253"/>
    </row>
    <row r="10" spans="1:14">
      <c r="A10" s="250"/>
      <c r="B10" s="250"/>
      <c r="C10" s="12"/>
      <c r="D10" s="251"/>
      <c r="E10" s="252"/>
      <c r="F10" s="252"/>
      <c r="G10" s="252"/>
      <c r="H10" s="252"/>
      <c r="I10" s="252"/>
      <c r="J10" s="252"/>
      <c r="K10" s="252"/>
      <c r="L10" s="252"/>
      <c r="M10" s="253"/>
    </row>
    <row r="11" spans="1:14">
      <c r="A11" s="250"/>
      <c r="B11" s="250"/>
      <c r="C11" s="12"/>
      <c r="D11" s="251"/>
      <c r="E11" s="252"/>
      <c r="F11" s="252"/>
      <c r="G11" s="252"/>
      <c r="H11" s="252"/>
      <c r="I11" s="252"/>
      <c r="J11" s="252"/>
      <c r="K11" s="252"/>
      <c r="L11" s="252"/>
      <c r="M11" s="253"/>
    </row>
    <row r="12" spans="1:14">
      <c r="A12" s="250"/>
      <c r="B12" s="250"/>
      <c r="C12" s="12"/>
      <c r="D12" s="251"/>
      <c r="E12" s="252"/>
      <c r="F12" s="252"/>
      <c r="G12" s="252"/>
      <c r="H12" s="252"/>
      <c r="I12" s="252"/>
      <c r="J12" s="252"/>
      <c r="K12" s="252"/>
      <c r="L12" s="252"/>
      <c r="M12" s="253"/>
    </row>
    <row r="13" spans="1:14">
      <c r="A13" s="250"/>
      <c r="B13" s="250"/>
      <c r="C13" s="12"/>
      <c r="D13" s="251"/>
      <c r="E13" s="252"/>
      <c r="F13" s="252"/>
      <c r="G13" s="252"/>
      <c r="H13" s="252"/>
      <c r="I13" s="252"/>
      <c r="J13" s="252"/>
      <c r="K13" s="252"/>
      <c r="L13" s="252"/>
      <c r="M13" s="253"/>
    </row>
    <row r="14" spans="1:14">
      <c r="A14" s="250"/>
      <c r="B14" s="250"/>
      <c r="C14" s="12"/>
      <c r="D14" s="251"/>
      <c r="E14" s="252"/>
      <c r="F14" s="252"/>
      <c r="G14" s="252"/>
      <c r="H14" s="252"/>
      <c r="I14" s="252"/>
      <c r="J14" s="252"/>
      <c r="K14" s="252"/>
      <c r="L14" s="252"/>
      <c r="M14" s="253"/>
    </row>
    <row r="15" spans="1:14">
      <c r="A15" s="250"/>
      <c r="B15" s="250"/>
      <c r="C15" s="12"/>
      <c r="D15" s="251"/>
      <c r="E15" s="252"/>
      <c r="F15" s="252"/>
      <c r="G15" s="252"/>
      <c r="H15" s="252"/>
      <c r="I15" s="252"/>
      <c r="J15" s="252"/>
      <c r="K15" s="252"/>
      <c r="L15" s="252"/>
      <c r="M15" s="253"/>
    </row>
    <row r="16" spans="1:14">
      <c r="A16" s="250"/>
      <c r="B16" s="250"/>
      <c r="C16" s="12"/>
      <c r="D16" s="251"/>
      <c r="E16" s="252"/>
      <c r="F16" s="252"/>
      <c r="G16" s="252"/>
      <c r="H16" s="252"/>
      <c r="I16" s="252"/>
      <c r="J16" s="252"/>
      <c r="K16" s="252"/>
      <c r="L16" s="252"/>
      <c r="M16" s="253"/>
    </row>
    <row r="17" spans="1:13">
      <c r="A17" s="250"/>
      <c r="B17" s="250"/>
      <c r="C17" s="12"/>
      <c r="D17" s="251"/>
      <c r="E17" s="252"/>
      <c r="F17" s="252"/>
      <c r="G17" s="252"/>
      <c r="H17" s="252"/>
      <c r="I17" s="252"/>
      <c r="J17" s="252"/>
      <c r="K17" s="252"/>
      <c r="L17" s="252"/>
      <c r="M17" s="253"/>
    </row>
    <row r="18" spans="1:13">
      <c r="A18" s="250"/>
      <c r="B18" s="250"/>
      <c r="C18" s="12"/>
      <c r="D18" s="251"/>
      <c r="E18" s="252"/>
      <c r="F18" s="252"/>
      <c r="G18" s="252"/>
      <c r="H18" s="252"/>
      <c r="I18" s="252"/>
      <c r="J18" s="252"/>
      <c r="K18" s="252"/>
      <c r="L18" s="252"/>
      <c r="M18" s="253"/>
    </row>
    <row r="19" spans="1:13">
      <c r="A19" s="250"/>
      <c r="B19" s="250"/>
      <c r="C19" s="12"/>
      <c r="D19" s="13"/>
      <c r="E19" s="14"/>
      <c r="F19" s="14"/>
      <c r="G19" s="14"/>
      <c r="H19" s="14"/>
      <c r="I19" s="14"/>
      <c r="J19" s="14"/>
      <c r="K19" s="14"/>
      <c r="L19" s="14"/>
      <c r="M19" s="15"/>
    </row>
    <row r="20" spans="1:13">
      <c r="A20" s="250"/>
      <c r="B20" s="250"/>
      <c r="C20" s="12"/>
      <c r="D20" s="13"/>
      <c r="E20" s="14"/>
      <c r="F20" s="14"/>
      <c r="G20" s="14"/>
      <c r="H20" s="14"/>
      <c r="I20" s="14"/>
      <c r="J20" s="14"/>
      <c r="K20" s="14"/>
      <c r="L20" s="14"/>
      <c r="M20" s="15"/>
    </row>
    <row r="21" spans="1:13">
      <c r="A21" s="250"/>
      <c r="B21" s="250"/>
      <c r="C21" s="12"/>
      <c r="D21" s="13"/>
      <c r="E21" s="14"/>
      <c r="F21" s="14"/>
      <c r="G21" s="14"/>
      <c r="H21" s="14"/>
      <c r="I21" s="14"/>
      <c r="J21" s="14"/>
      <c r="K21" s="14"/>
      <c r="L21" s="14"/>
      <c r="M21" s="15"/>
    </row>
    <row r="22" spans="1:13">
      <c r="A22" s="250"/>
      <c r="B22" s="250"/>
      <c r="C22" s="12"/>
      <c r="D22" s="13"/>
      <c r="E22" s="14"/>
      <c r="F22" s="14"/>
      <c r="G22" s="14"/>
      <c r="H22" s="14"/>
      <c r="I22" s="14"/>
      <c r="J22" s="14"/>
      <c r="K22" s="14"/>
      <c r="L22" s="14"/>
      <c r="M22" s="15"/>
    </row>
    <row r="23" spans="1:13">
      <c r="A23" s="250"/>
      <c r="B23" s="250"/>
      <c r="C23" s="12"/>
      <c r="D23" s="13"/>
      <c r="E23" s="14"/>
      <c r="F23" s="14"/>
      <c r="G23" s="14"/>
      <c r="H23" s="14"/>
      <c r="I23" s="14"/>
      <c r="J23" s="14"/>
      <c r="K23" s="14"/>
      <c r="L23" s="14"/>
      <c r="M23" s="15"/>
    </row>
    <row r="24" spans="1:13">
      <c r="A24" s="250"/>
      <c r="B24" s="250"/>
      <c r="C24" s="12"/>
      <c r="D24" s="251"/>
      <c r="E24" s="252"/>
      <c r="F24" s="252"/>
      <c r="G24" s="252"/>
      <c r="H24" s="252"/>
      <c r="I24" s="252"/>
      <c r="J24" s="252"/>
      <c r="K24" s="252"/>
      <c r="L24" s="252"/>
      <c r="M24" s="253"/>
    </row>
    <row r="25" spans="1:13">
      <c r="A25" s="250"/>
      <c r="B25" s="250"/>
      <c r="C25" s="12"/>
      <c r="D25" s="251"/>
      <c r="E25" s="252"/>
      <c r="F25" s="252"/>
      <c r="G25" s="252"/>
      <c r="H25" s="252"/>
      <c r="I25" s="252"/>
      <c r="J25" s="252"/>
      <c r="K25" s="252"/>
      <c r="L25" s="252"/>
      <c r="M25" s="253"/>
    </row>
    <row r="26" spans="1:13">
      <c r="A26" s="250"/>
      <c r="B26" s="250"/>
      <c r="C26" s="12"/>
      <c r="D26" s="251"/>
      <c r="E26" s="252"/>
      <c r="F26" s="252"/>
      <c r="G26" s="252"/>
      <c r="H26" s="252"/>
      <c r="I26" s="252"/>
      <c r="J26" s="252"/>
      <c r="K26" s="252"/>
      <c r="L26" s="252"/>
      <c r="M26" s="253"/>
    </row>
    <row r="27" spans="1:13">
      <c r="A27" s="250"/>
      <c r="B27" s="250"/>
      <c r="C27" s="12"/>
      <c r="D27" s="251"/>
      <c r="E27" s="252"/>
      <c r="F27" s="252"/>
      <c r="G27" s="252"/>
      <c r="H27" s="252"/>
      <c r="I27" s="252"/>
      <c r="J27" s="252"/>
      <c r="K27" s="252"/>
      <c r="L27" s="252"/>
      <c r="M27" s="253"/>
    </row>
    <row r="28" spans="1:13">
      <c r="A28" s="250"/>
      <c r="B28" s="250"/>
      <c r="C28" s="12"/>
      <c r="D28" s="251"/>
      <c r="E28" s="252"/>
      <c r="F28" s="252"/>
      <c r="G28" s="252"/>
      <c r="H28" s="252"/>
      <c r="I28" s="252"/>
      <c r="J28" s="252"/>
      <c r="K28" s="252"/>
      <c r="L28" s="252"/>
      <c r="M28" s="253"/>
    </row>
    <row r="29" spans="1:13">
      <c r="A29" s="250"/>
      <c r="B29" s="250"/>
      <c r="C29" s="12"/>
      <c r="D29" s="251"/>
      <c r="E29" s="252"/>
      <c r="F29" s="252"/>
      <c r="G29" s="252"/>
      <c r="H29" s="252"/>
      <c r="I29" s="252"/>
      <c r="J29" s="252"/>
      <c r="K29" s="252"/>
      <c r="L29" s="252"/>
      <c r="M29" s="253"/>
    </row>
    <row r="30" spans="1:13">
      <c r="A30" s="250"/>
      <c r="B30" s="250"/>
      <c r="C30" s="12"/>
      <c r="D30" s="251"/>
      <c r="E30" s="252"/>
      <c r="F30" s="252"/>
      <c r="G30" s="252"/>
      <c r="H30" s="252"/>
      <c r="I30" s="252"/>
      <c r="J30" s="252"/>
      <c r="K30" s="252"/>
      <c r="L30" s="252"/>
      <c r="M30" s="253"/>
    </row>
    <row r="31" spans="1:13">
      <c r="A31" s="250"/>
      <c r="B31" s="250"/>
      <c r="C31" s="12"/>
      <c r="D31" s="251"/>
      <c r="E31" s="252"/>
      <c r="F31" s="252"/>
      <c r="G31" s="252"/>
      <c r="H31" s="252"/>
      <c r="I31" s="252"/>
      <c r="J31" s="252"/>
      <c r="K31" s="252"/>
      <c r="L31" s="252"/>
      <c r="M31" s="253"/>
    </row>
  </sheetData>
  <mergeCells count="51">
    <mergeCell ref="A31:B31"/>
    <mergeCell ref="D31:M31"/>
    <mergeCell ref="A28:B28"/>
    <mergeCell ref="D28:M28"/>
    <mergeCell ref="A29:B29"/>
    <mergeCell ref="D29:M29"/>
    <mergeCell ref="A30:B30"/>
    <mergeCell ref="D30:M30"/>
    <mergeCell ref="A27:B27"/>
    <mergeCell ref="D27:M27"/>
    <mergeCell ref="A19:B19"/>
    <mergeCell ref="A20:B20"/>
    <mergeCell ref="A21:B21"/>
    <mergeCell ref="A22:B22"/>
    <mergeCell ref="A23:B23"/>
    <mergeCell ref="A24:B24"/>
    <mergeCell ref="D24:M24"/>
    <mergeCell ref="A25:B25"/>
    <mergeCell ref="D25:M25"/>
    <mergeCell ref="A26:B26"/>
    <mergeCell ref="D26:M26"/>
    <mergeCell ref="A16:B16"/>
    <mergeCell ref="D16:M16"/>
    <mergeCell ref="A17:B17"/>
    <mergeCell ref="D17:M17"/>
    <mergeCell ref="A18:B18"/>
    <mergeCell ref="D18:M18"/>
    <mergeCell ref="A13:B13"/>
    <mergeCell ref="D13:M13"/>
    <mergeCell ref="A14:B14"/>
    <mergeCell ref="D14:M14"/>
    <mergeCell ref="A15:B15"/>
    <mergeCell ref="D15:M15"/>
    <mergeCell ref="A10:B10"/>
    <mergeCell ref="D10:M10"/>
    <mergeCell ref="A11:B11"/>
    <mergeCell ref="D11:M11"/>
    <mergeCell ref="A12:B12"/>
    <mergeCell ref="D12:M12"/>
    <mergeCell ref="A7:B7"/>
    <mergeCell ref="D7:M7"/>
    <mergeCell ref="A8:B8"/>
    <mergeCell ref="D8:M8"/>
    <mergeCell ref="A9:B9"/>
    <mergeCell ref="D9:M9"/>
    <mergeCell ref="A4:B4"/>
    <mergeCell ref="D4:M4"/>
    <mergeCell ref="A5:B5"/>
    <mergeCell ref="D5:M5"/>
    <mergeCell ref="A6:B6"/>
    <mergeCell ref="D6:M6"/>
  </mergeCells>
  <hyperlinks>
    <hyperlink ref="N1" location="'2-Contents'!A1" display="Go to Contents" xr:uid="{00000000-0004-0000-0D00-000000000000}"/>
  </hyperlinks>
  <pageMargins left="0.7" right="0.7" top="0.75" bottom="0.75" header="0.3" footer="0.3"/>
  <pageSetup paperSize="9" orientation="landscape" r:id="rId1"/>
  <headerFooter>
    <oddHeader>&amp;LRegulatory Information Notice, Appendix A - Regulatory Templates</oddHeader>
    <oddFooter>&amp;L&amp;A  [&amp;P of &amp;N]</oddFooter>
  </headerFooter>
  <rowBreaks count="1" manualBreakCount="1">
    <brk id="3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6"/>
  <sheetViews>
    <sheetView zoomScaleNormal="100" zoomScalePageLayoutView="90" workbookViewId="0">
      <pane ySplit="1" topLeftCell="A2" activePane="bottomLeft" state="frozen"/>
      <selection activeCell="M42" sqref="M42"/>
      <selection pane="bottomLeft" activeCell="B43" sqref="B43"/>
    </sheetView>
  </sheetViews>
  <sheetFormatPr defaultColWidth="9" defaultRowHeight="12.75"/>
  <cols>
    <col min="1" max="1" width="9" style="10" customWidth="1"/>
    <col min="2" max="2" width="11.375" style="10" customWidth="1"/>
    <col min="3" max="12" width="9" style="10"/>
    <col min="13" max="13" width="10.5" style="10" customWidth="1"/>
    <col min="14" max="16384" width="9" style="10"/>
  </cols>
  <sheetData>
    <row r="1" spans="1:13" ht="18">
      <c r="A1" s="22" t="s">
        <v>22</v>
      </c>
      <c r="B1" s="24"/>
      <c r="C1" s="23"/>
      <c r="D1" s="23"/>
      <c r="E1" s="23"/>
      <c r="F1" s="23"/>
      <c r="G1" s="23"/>
      <c r="H1" s="23"/>
      <c r="I1" s="23"/>
      <c r="J1" s="23"/>
      <c r="K1" s="23"/>
      <c r="L1" s="23"/>
      <c r="M1" s="23"/>
    </row>
    <row r="3" spans="1:13">
      <c r="A3" s="239" t="s">
        <v>26</v>
      </c>
      <c r="B3" s="240"/>
      <c r="C3" s="241"/>
      <c r="D3" s="7" t="s">
        <v>27</v>
      </c>
      <c r="E3" s="7"/>
      <c r="F3" s="7"/>
      <c r="G3" s="7"/>
      <c r="H3" s="7"/>
      <c r="I3" s="7"/>
      <c r="J3" s="7"/>
      <c r="K3" s="7"/>
      <c r="L3" s="7"/>
      <c r="M3" s="7"/>
    </row>
    <row r="4" spans="1:13" ht="14.25">
      <c r="A4" s="11">
        <v>1</v>
      </c>
      <c r="B4" s="54" t="s">
        <v>23</v>
      </c>
      <c r="C4" s="8"/>
      <c r="D4" s="8" t="s">
        <v>77</v>
      </c>
      <c r="E4" s="8"/>
      <c r="F4" s="8"/>
      <c r="G4" s="8"/>
      <c r="H4" s="8"/>
      <c r="I4" s="8"/>
      <c r="J4" s="8"/>
      <c r="K4" s="8"/>
      <c r="L4" s="8"/>
      <c r="M4" s="8"/>
    </row>
    <row r="5" spans="1:13">
      <c r="A5" s="11">
        <v>2</v>
      </c>
      <c r="B5" s="9" t="s">
        <v>24</v>
      </c>
      <c r="C5" s="8"/>
      <c r="D5" s="8" t="s">
        <v>49</v>
      </c>
      <c r="E5" s="8"/>
      <c r="F5" s="8"/>
      <c r="G5" s="8"/>
      <c r="H5" s="8"/>
      <c r="I5" s="8"/>
      <c r="J5" s="8"/>
      <c r="K5" s="8"/>
      <c r="L5" s="8"/>
      <c r="M5" s="8"/>
    </row>
    <row r="6" spans="1:13" ht="14.25">
      <c r="A6" s="11">
        <v>3</v>
      </c>
      <c r="B6" s="54" t="s">
        <v>20</v>
      </c>
      <c r="C6" s="8"/>
      <c r="D6" s="8" t="s">
        <v>44</v>
      </c>
      <c r="E6" s="8"/>
      <c r="F6" s="8"/>
      <c r="G6" s="8"/>
      <c r="H6" s="8"/>
      <c r="I6" s="8"/>
      <c r="J6" s="8"/>
      <c r="K6" s="8"/>
      <c r="L6" s="8"/>
      <c r="M6" s="8"/>
    </row>
    <row r="7" spans="1:13" ht="14.25">
      <c r="A7" s="11" t="s">
        <v>48</v>
      </c>
      <c r="B7" s="54" t="s">
        <v>25</v>
      </c>
      <c r="C7" s="8"/>
      <c r="D7" s="8" t="s">
        <v>203</v>
      </c>
      <c r="E7" s="8"/>
      <c r="F7" s="8"/>
      <c r="G7" s="8"/>
      <c r="H7" s="8"/>
      <c r="I7" s="8"/>
      <c r="J7" s="8"/>
      <c r="K7" s="8"/>
      <c r="L7" s="8"/>
      <c r="M7" s="8"/>
    </row>
    <row r="8" spans="1:13" ht="14.25">
      <c r="A8" s="11" t="s">
        <v>47</v>
      </c>
      <c r="B8" s="54" t="s">
        <v>25</v>
      </c>
      <c r="C8" s="8"/>
      <c r="D8" s="8" t="s">
        <v>204</v>
      </c>
      <c r="E8" s="8"/>
      <c r="F8" s="8"/>
      <c r="G8" s="8"/>
      <c r="H8" s="8"/>
      <c r="I8" s="8"/>
      <c r="J8" s="8"/>
      <c r="K8" s="8"/>
      <c r="L8" s="8"/>
      <c r="M8" s="8"/>
    </row>
    <row r="9" spans="1:13" ht="14.25">
      <c r="A9" s="11" t="s">
        <v>205</v>
      </c>
      <c r="B9" s="54" t="s">
        <v>25</v>
      </c>
      <c r="C9" s="8"/>
      <c r="D9" s="8" t="s">
        <v>224</v>
      </c>
      <c r="E9" s="8"/>
      <c r="F9" s="8"/>
      <c r="G9" s="8"/>
      <c r="H9" s="8"/>
      <c r="I9" s="8"/>
      <c r="J9" s="8"/>
      <c r="K9" s="8"/>
      <c r="L9" s="8"/>
      <c r="M9" s="8"/>
    </row>
    <row r="10" spans="1:13" ht="14.25">
      <c r="A10" s="11">
        <v>5</v>
      </c>
      <c r="B10" s="54" t="s">
        <v>69</v>
      </c>
      <c r="C10" s="8"/>
      <c r="D10" s="8" t="s">
        <v>76</v>
      </c>
      <c r="E10" s="8"/>
      <c r="F10" s="8"/>
      <c r="G10" s="78"/>
      <c r="H10" s="78"/>
      <c r="I10" s="78"/>
      <c r="J10" s="78"/>
      <c r="K10" s="78"/>
      <c r="L10" s="8"/>
      <c r="M10" s="8"/>
    </row>
    <row r="11" spans="1:13" ht="14.25">
      <c r="A11" s="11" t="s">
        <v>72</v>
      </c>
      <c r="B11" s="54" t="s">
        <v>70</v>
      </c>
      <c r="C11" s="8"/>
      <c r="D11" s="8" t="s">
        <v>78</v>
      </c>
      <c r="E11" s="8"/>
      <c r="F11" s="8"/>
      <c r="G11" s="8"/>
      <c r="H11" s="8"/>
      <c r="I11" s="8"/>
      <c r="J11" s="8"/>
      <c r="K11" s="8"/>
      <c r="L11" s="8"/>
      <c r="M11" s="8"/>
    </row>
    <row r="12" spans="1:13" ht="14.25">
      <c r="A12" s="11" t="s">
        <v>71</v>
      </c>
      <c r="B12" s="54" t="s">
        <v>70</v>
      </c>
      <c r="C12" s="8"/>
      <c r="D12" s="8" t="s">
        <v>206</v>
      </c>
      <c r="E12" s="8"/>
      <c r="F12" s="8"/>
      <c r="G12" s="8"/>
      <c r="H12" s="8"/>
      <c r="I12" s="8"/>
      <c r="J12" s="8"/>
      <c r="K12" s="8"/>
      <c r="L12" s="8"/>
      <c r="M12" s="8"/>
    </row>
    <row r="13" spans="1:13" ht="14.25">
      <c r="A13" s="11">
        <v>7</v>
      </c>
      <c r="B13" s="54" t="s">
        <v>282</v>
      </c>
      <c r="C13" s="8"/>
      <c r="D13" s="8" t="s">
        <v>79</v>
      </c>
      <c r="E13" s="8"/>
      <c r="F13" s="8"/>
      <c r="G13" s="8"/>
      <c r="H13" s="8"/>
      <c r="I13" s="8"/>
      <c r="J13" s="8"/>
      <c r="K13" s="8"/>
      <c r="L13" s="8"/>
      <c r="M13" s="8"/>
    </row>
    <row r="14" spans="1:13" ht="14.25">
      <c r="A14" s="11">
        <v>8</v>
      </c>
      <c r="B14" s="54" t="s">
        <v>123</v>
      </c>
      <c r="C14" s="8"/>
      <c r="D14" s="8" t="s">
        <v>207</v>
      </c>
      <c r="E14" s="8"/>
      <c r="F14" s="8"/>
      <c r="G14" s="8"/>
      <c r="H14" s="8"/>
      <c r="I14" s="8"/>
      <c r="J14" s="8"/>
      <c r="K14" s="8"/>
      <c r="L14" s="8"/>
      <c r="M14" s="8"/>
    </row>
    <row r="15" spans="1:13" ht="14.25">
      <c r="A15" s="11">
        <v>9</v>
      </c>
      <c r="B15" s="54" t="s">
        <v>155</v>
      </c>
      <c r="D15" s="10" t="s">
        <v>208</v>
      </c>
      <c r="E15" s="8"/>
      <c r="F15" s="8"/>
      <c r="G15" s="8"/>
      <c r="H15" s="8"/>
      <c r="I15" s="8"/>
      <c r="J15" s="8"/>
      <c r="K15" s="8"/>
      <c r="L15" s="8"/>
      <c r="M15" s="8"/>
    </row>
    <row r="16" spans="1:13" ht="14.25">
      <c r="A16" s="11">
        <v>10</v>
      </c>
      <c r="B16" s="54" t="s">
        <v>73</v>
      </c>
      <c r="C16" s="8"/>
      <c r="D16" s="8" t="s">
        <v>80</v>
      </c>
      <c r="E16" s="8"/>
      <c r="F16" s="8"/>
      <c r="G16" s="8"/>
      <c r="H16" s="8"/>
      <c r="I16" s="8"/>
      <c r="J16" s="8"/>
      <c r="K16" s="8"/>
      <c r="L16" s="8"/>
      <c r="M16" s="8"/>
    </row>
    <row r="17" spans="1:13" ht="14.25">
      <c r="A17" s="11">
        <v>11</v>
      </c>
      <c r="B17" s="54" t="s">
        <v>74</v>
      </c>
      <c r="C17" s="8"/>
      <c r="D17" s="8" t="s">
        <v>331</v>
      </c>
      <c r="E17" s="8"/>
      <c r="F17"/>
      <c r="G17" s="8"/>
      <c r="H17" s="8"/>
      <c r="I17" s="8"/>
      <c r="J17" s="8"/>
      <c r="K17" s="8"/>
      <c r="L17" s="8"/>
      <c r="M17" s="8"/>
    </row>
    <row r="18" spans="1:13">
      <c r="A18" s="11"/>
      <c r="B18" s="9"/>
      <c r="C18" s="8"/>
      <c r="D18" s="8"/>
      <c r="E18" s="8"/>
      <c r="F18" s="8"/>
      <c r="G18" s="8"/>
      <c r="H18" s="8"/>
      <c r="I18" s="8"/>
      <c r="J18" s="8"/>
      <c r="K18" s="8"/>
      <c r="L18" s="8"/>
      <c r="M18" s="8"/>
    </row>
    <row r="19" spans="1:13">
      <c r="A19" s="11"/>
      <c r="B19" s="9"/>
      <c r="C19" s="8"/>
      <c r="D19" s="8"/>
      <c r="E19" s="8"/>
      <c r="F19" s="8"/>
      <c r="G19" s="8"/>
      <c r="H19" s="8"/>
      <c r="I19" s="8"/>
      <c r="J19" s="8"/>
      <c r="K19" s="8"/>
      <c r="L19" s="8"/>
      <c r="M19" s="8"/>
    </row>
    <row r="20" spans="1:13">
      <c r="A20" s="11"/>
      <c r="B20" s="9"/>
      <c r="C20" s="8"/>
      <c r="D20" s="8"/>
      <c r="E20" s="8"/>
      <c r="F20" s="8"/>
      <c r="G20" s="8"/>
      <c r="H20" s="8"/>
      <c r="I20" s="8"/>
      <c r="J20" s="8"/>
      <c r="K20" s="8"/>
      <c r="L20" s="8"/>
      <c r="M20" s="8"/>
    </row>
    <row r="21" spans="1:13">
      <c r="A21" s="11"/>
      <c r="B21" s="9"/>
      <c r="C21" s="8"/>
      <c r="D21" s="78"/>
      <c r="E21" s="8"/>
      <c r="F21" s="8"/>
      <c r="G21" s="8"/>
      <c r="H21" s="8"/>
      <c r="I21" s="8"/>
      <c r="J21" s="8"/>
      <c r="K21" s="8"/>
      <c r="L21" s="8"/>
      <c r="M21" s="8"/>
    </row>
    <row r="22" spans="1:13">
      <c r="A22" s="11"/>
      <c r="B22" s="9"/>
      <c r="C22" s="8"/>
      <c r="D22" s="8"/>
      <c r="E22" s="8"/>
      <c r="F22" s="8"/>
      <c r="G22" s="8"/>
      <c r="H22" s="8"/>
      <c r="I22" s="8"/>
      <c r="J22" s="8"/>
      <c r="K22" s="8"/>
      <c r="L22" s="8"/>
      <c r="M22" s="8"/>
    </row>
    <row r="23" spans="1:13">
      <c r="A23" s="11"/>
      <c r="B23" s="9"/>
      <c r="C23" s="8"/>
      <c r="D23" s="8"/>
      <c r="E23" s="8"/>
      <c r="F23" s="8"/>
      <c r="G23" s="8"/>
      <c r="H23" s="8"/>
      <c r="I23" s="8"/>
      <c r="J23" s="8"/>
      <c r="K23" s="8"/>
      <c r="L23" s="8"/>
      <c r="M23" s="8"/>
    </row>
    <row r="24" spans="1:13">
      <c r="A24" s="11"/>
      <c r="B24" s="9"/>
      <c r="C24" s="8"/>
      <c r="D24" s="8"/>
      <c r="E24" s="8"/>
      <c r="F24" s="8"/>
      <c r="G24" s="8"/>
      <c r="H24" s="8"/>
      <c r="I24" s="8"/>
      <c r="J24" s="8"/>
      <c r="K24" s="8"/>
      <c r="L24" s="8"/>
      <c r="M24" s="8"/>
    </row>
    <row r="25" spans="1:13">
      <c r="A25" s="11"/>
      <c r="B25" s="9"/>
      <c r="C25" s="8"/>
      <c r="D25" s="8"/>
      <c r="E25" s="8"/>
      <c r="F25" s="8"/>
      <c r="G25" s="8"/>
      <c r="H25" s="8"/>
      <c r="I25" s="8"/>
      <c r="J25" s="8"/>
      <c r="K25" s="8"/>
      <c r="L25" s="8"/>
      <c r="M25" s="8"/>
    </row>
    <row r="26" spans="1:13">
      <c r="A26" s="11"/>
      <c r="B26" s="9"/>
      <c r="C26" s="8"/>
      <c r="D26" s="8"/>
      <c r="E26" s="8"/>
      <c r="F26" s="8"/>
      <c r="G26" s="8"/>
      <c r="H26" s="8"/>
      <c r="I26" s="8"/>
      <c r="J26" s="8"/>
      <c r="K26" s="8"/>
      <c r="L26" s="8"/>
      <c r="M26" s="8"/>
    </row>
    <row r="27" spans="1:13">
      <c r="A27" s="11"/>
      <c r="B27" s="9"/>
      <c r="C27" s="8"/>
      <c r="D27" s="8"/>
      <c r="E27" s="8"/>
      <c r="F27" s="8"/>
      <c r="G27" s="8"/>
      <c r="H27" s="8"/>
      <c r="I27" s="8"/>
      <c r="J27" s="8"/>
      <c r="K27" s="8"/>
      <c r="L27" s="8"/>
      <c r="M27" s="8"/>
    </row>
    <row r="28" spans="1:13">
      <c r="A28" s="11"/>
      <c r="B28" s="9"/>
      <c r="C28" s="8"/>
      <c r="D28" s="8"/>
      <c r="E28" s="8"/>
      <c r="F28" s="8"/>
      <c r="G28" s="8"/>
      <c r="H28" s="8"/>
      <c r="I28" s="8"/>
      <c r="J28" s="8"/>
      <c r="K28" s="8"/>
      <c r="L28" s="8"/>
      <c r="M28" s="8"/>
    </row>
    <row r="29" spans="1:13">
      <c r="A29" s="11"/>
      <c r="B29" s="9"/>
      <c r="C29" s="8"/>
      <c r="D29" s="8"/>
      <c r="E29" s="8"/>
      <c r="F29" s="8"/>
      <c r="G29" s="8"/>
      <c r="H29" s="8"/>
      <c r="I29" s="8"/>
      <c r="J29" s="8"/>
      <c r="K29" s="8"/>
      <c r="L29" s="8"/>
      <c r="M29" s="8"/>
    </row>
    <row r="30" spans="1:13">
      <c r="A30" s="11"/>
      <c r="B30" s="9"/>
      <c r="C30" s="8"/>
      <c r="D30" s="8"/>
      <c r="E30" s="8"/>
      <c r="F30" s="8"/>
      <c r="G30" s="8"/>
      <c r="H30" s="8"/>
      <c r="I30" s="8"/>
      <c r="J30" s="8"/>
      <c r="K30" s="8"/>
      <c r="L30" s="8"/>
      <c r="M30" s="8"/>
    </row>
    <row r="31" spans="1:13">
      <c r="A31" s="11"/>
      <c r="B31" s="9"/>
      <c r="C31" s="8"/>
      <c r="D31" s="8"/>
      <c r="E31" s="8"/>
      <c r="F31" s="8"/>
      <c r="G31" s="8"/>
      <c r="H31" s="8"/>
      <c r="I31" s="8"/>
      <c r="J31" s="8"/>
      <c r="K31" s="8"/>
      <c r="L31" s="8"/>
      <c r="M31" s="8"/>
    </row>
    <row r="32" spans="1:13">
      <c r="A32" s="11"/>
      <c r="B32" s="8"/>
      <c r="C32" s="8"/>
      <c r="D32" s="8"/>
      <c r="E32" s="8"/>
      <c r="F32" s="8"/>
      <c r="G32" s="8"/>
      <c r="H32" s="8"/>
      <c r="I32" s="8"/>
      <c r="J32" s="8"/>
      <c r="K32" s="8"/>
      <c r="L32" s="8"/>
      <c r="M32" s="8"/>
    </row>
    <row r="33" spans="1:13">
      <c r="A33" s="11"/>
      <c r="B33" s="8"/>
      <c r="C33" s="8"/>
      <c r="D33" s="8"/>
      <c r="E33" s="8"/>
      <c r="F33" s="8"/>
      <c r="G33" s="8"/>
      <c r="H33" s="8"/>
      <c r="I33" s="8"/>
      <c r="J33" s="8"/>
      <c r="K33" s="8"/>
      <c r="L33" s="8"/>
      <c r="M33" s="8"/>
    </row>
    <row r="34" spans="1:13">
      <c r="A34" s="11"/>
      <c r="B34" s="8"/>
      <c r="C34" s="8"/>
      <c r="D34" s="8"/>
      <c r="E34" s="8"/>
      <c r="F34" s="8"/>
      <c r="G34" s="8"/>
      <c r="H34" s="8"/>
      <c r="I34" s="8"/>
      <c r="J34" s="8"/>
      <c r="K34" s="8"/>
      <c r="L34" s="8"/>
      <c r="M34" s="8"/>
    </row>
    <row r="35" spans="1:13">
      <c r="A35" s="11"/>
      <c r="B35" s="8"/>
      <c r="C35" s="8"/>
      <c r="D35" s="8"/>
    </row>
    <row r="36" spans="1:13">
      <c r="A36" s="11"/>
      <c r="B36" s="8"/>
      <c r="C36" s="8"/>
    </row>
  </sheetData>
  <mergeCells count="1">
    <mergeCell ref="A3:C3"/>
  </mergeCells>
  <hyperlinks>
    <hyperlink ref="B4" location="'1-Cover'!A1" display="Cover" xr:uid="{00000000-0004-0000-0100-000000000000}"/>
    <hyperlink ref="B6" location="'3-CPI'!A1" display="CPI" xr:uid="{00000000-0004-0000-0100-000001000000}"/>
    <hyperlink ref="B7" location="'4a-Demand'!A1" display="Demand" xr:uid="{00000000-0004-0000-0100-000002000000}"/>
    <hyperlink ref="B8" location="'4b-Demand'!A1" display="Demand" xr:uid="{00000000-0004-0000-0100-000003000000}"/>
    <hyperlink ref="B10" location="'5-OPEX'!A1" display="Opex" xr:uid="{00000000-0004-0000-0100-000004000000}"/>
    <hyperlink ref="B11" location="'6a-CAPEX'!A1" display="Capex" xr:uid="{00000000-0004-0000-0100-000005000000}"/>
    <hyperlink ref="B12" location="'6b-CAPEX'!A1" display="Capex" xr:uid="{00000000-0004-0000-0100-000006000000}"/>
    <hyperlink ref="B13" location="'7-Financials'!A1" display="Financials" xr:uid="{00000000-0004-0000-0100-000007000000}"/>
    <hyperlink ref="B14" location="'8-KPIs'!A1" display="KPIs" xr:uid="{00000000-0004-0000-0100-000008000000}"/>
    <hyperlink ref="B9" location="'4c-Demand'!A1" display="Demand" xr:uid="{00000000-0004-0000-0100-000009000000}"/>
    <hyperlink ref="B15" location="'9-Network'!Print_Area" display="Network" xr:uid="{00000000-0004-0000-0100-00000A000000}"/>
    <hyperlink ref="B16" location="'10-Confidentiality Claims'!A1" display="Confidentiality Claims" xr:uid="{00000000-0004-0000-0100-00000B000000}"/>
    <hyperlink ref="B17" location="'11-Disclosure Notes'!A1" display="Disclosure Notes" xr:uid="{00000000-0004-0000-0100-00000C000000}"/>
  </hyperlinks>
  <pageMargins left="0.7" right="0.7" top="0.75" bottom="0.75" header="0.3" footer="0.3"/>
  <pageSetup paperSize="9" orientation="landscape" r:id="rId1"/>
  <headerFooter>
    <oddHeader>&amp;LRegulatory Information Notice, Appendix A - Regulatory Templates</oddHeader>
    <oddFooter>&amp;L&amp;A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23"/>
  <sheetViews>
    <sheetView zoomScaleNormal="100" workbookViewId="0">
      <pane xSplit="1" ySplit="2" topLeftCell="B3" activePane="bottomRight" state="frozen"/>
      <selection activeCell="D13" sqref="D13:M13"/>
      <selection pane="topRight" activeCell="D13" sqref="D13:M13"/>
      <selection pane="bottomLeft" activeCell="D13" sqref="D13:M13"/>
      <selection pane="bottomRight" activeCell="A33" sqref="A33:XFD33"/>
    </sheetView>
  </sheetViews>
  <sheetFormatPr defaultColWidth="9" defaultRowHeight="14.25"/>
  <cols>
    <col min="1" max="1" width="3.375" style="71" bestFit="1" customWidth="1"/>
    <col min="2" max="7" width="9" style="2"/>
    <col min="8" max="8" width="9.25" style="2" bestFit="1" customWidth="1"/>
    <col min="9" max="16" width="9" style="2"/>
    <col min="17" max="17" width="21.375" style="2" bestFit="1" customWidth="1"/>
    <col min="18" max="16384" width="9" style="2"/>
  </cols>
  <sheetData>
    <row r="1" spans="1:15" s="25" customFormat="1" ht="11.25">
      <c r="A1" s="71" t="s">
        <v>177</v>
      </c>
      <c r="B1" s="96" t="str">
        <f>SUBSTITUTE(ADDRESS(1,COLUMN(),4),1,"")</f>
        <v>B</v>
      </c>
      <c r="C1" s="96" t="str">
        <f t="shared" ref="C1:N1" si="0">SUBSTITUTE(ADDRESS(1,COLUMN(),4),1,"")</f>
        <v>C</v>
      </c>
      <c r="D1" s="96" t="str">
        <f t="shared" si="0"/>
        <v>D</v>
      </c>
      <c r="E1" s="96" t="str">
        <f t="shared" si="0"/>
        <v>E</v>
      </c>
      <c r="F1" s="96" t="str">
        <f t="shared" si="0"/>
        <v>F</v>
      </c>
      <c r="G1" s="96" t="str">
        <f t="shared" si="0"/>
        <v>G</v>
      </c>
      <c r="H1" s="96" t="str">
        <f t="shared" si="0"/>
        <v>H</v>
      </c>
      <c r="I1" s="96" t="str">
        <f t="shared" si="0"/>
        <v>I</v>
      </c>
      <c r="J1" s="96" t="str">
        <f t="shared" si="0"/>
        <v>J</v>
      </c>
      <c r="K1" s="96" t="str">
        <f t="shared" si="0"/>
        <v>K</v>
      </c>
      <c r="L1" s="96" t="str">
        <f t="shared" si="0"/>
        <v>L</v>
      </c>
      <c r="M1" s="96" t="str">
        <f t="shared" si="0"/>
        <v>M</v>
      </c>
      <c r="N1" s="96" t="str">
        <f t="shared" si="0"/>
        <v>N</v>
      </c>
    </row>
    <row r="2" spans="1:15" ht="18">
      <c r="A2" s="71">
        <f>ROW()</f>
        <v>2</v>
      </c>
      <c r="B2" s="22" t="s">
        <v>75</v>
      </c>
      <c r="C2" s="23"/>
      <c r="D2" s="23"/>
      <c r="E2" s="23"/>
      <c r="F2" s="23"/>
      <c r="G2" s="23"/>
      <c r="H2" s="23"/>
      <c r="I2" s="23"/>
      <c r="J2" s="23"/>
      <c r="K2" s="23"/>
      <c r="L2" s="23"/>
      <c r="M2" s="23"/>
      <c r="N2" s="23"/>
      <c r="O2" s="101" t="s">
        <v>253</v>
      </c>
    </row>
    <row r="3" spans="1:15">
      <c r="A3" s="71">
        <f>ROW()</f>
        <v>3</v>
      </c>
    </row>
    <row r="4" spans="1:15">
      <c r="A4" s="71">
        <f>ROW()</f>
        <v>4</v>
      </c>
      <c r="B4" s="7" t="s">
        <v>66</v>
      </c>
      <c r="C4" s="7"/>
      <c r="D4" s="7"/>
      <c r="E4" s="7"/>
      <c r="F4" s="7"/>
      <c r="G4" s="7"/>
      <c r="H4" s="7"/>
      <c r="I4" s="7"/>
      <c r="J4" s="7"/>
      <c r="K4" s="7"/>
      <c r="L4" s="7"/>
      <c r="M4" s="7"/>
      <c r="N4" s="7"/>
    </row>
    <row r="5" spans="1:15">
      <c r="A5" s="71">
        <f>ROW()</f>
        <v>5</v>
      </c>
      <c r="B5" s="7"/>
      <c r="C5" s="7"/>
      <c r="D5" s="7"/>
      <c r="E5" s="7"/>
      <c r="F5" s="7"/>
      <c r="G5" s="7"/>
      <c r="H5" s="7"/>
      <c r="I5" s="7"/>
      <c r="J5" s="7"/>
      <c r="K5" s="7"/>
      <c r="L5" s="7"/>
      <c r="M5" s="7"/>
      <c r="N5" s="7"/>
    </row>
    <row r="6" spans="1:15">
      <c r="A6" s="71">
        <f>ROW()</f>
        <v>6</v>
      </c>
      <c r="B6" s="7"/>
      <c r="C6" s="7"/>
      <c r="D6" s="7">
        <v>2014</v>
      </c>
      <c r="E6" s="7">
        <v>2015</v>
      </c>
      <c r="F6" s="7">
        <v>2016</v>
      </c>
      <c r="G6" s="7">
        <v>2017</v>
      </c>
      <c r="H6" s="7">
        <v>2018</v>
      </c>
      <c r="I6" s="7">
        <v>2019</v>
      </c>
      <c r="J6" s="7">
        <v>2020</v>
      </c>
      <c r="K6" s="7">
        <v>2021</v>
      </c>
      <c r="L6" s="7">
        <v>2022</v>
      </c>
      <c r="M6" s="7">
        <v>2023</v>
      </c>
      <c r="N6" s="7">
        <v>2024</v>
      </c>
    </row>
    <row r="7" spans="1:15">
      <c r="A7" s="71">
        <f>ROW()</f>
        <v>7</v>
      </c>
      <c r="B7" s="7"/>
      <c r="C7" s="7"/>
      <c r="D7" s="19" t="s">
        <v>87</v>
      </c>
      <c r="E7" s="7"/>
      <c r="F7" s="7"/>
      <c r="G7" s="7"/>
      <c r="H7" s="7"/>
      <c r="I7" s="7"/>
      <c r="J7" s="7"/>
      <c r="K7" s="7"/>
      <c r="L7" s="7"/>
      <c r="M7" s="7"/>
      <c r="N7" s="7"/>
    </row>
    <row r="8" spans="1:15">
      <c r="A8" s="71">
        <f>ROW()</f>
        <v>8</v>
      </c>
      <c r="B8" s="7"/>
      <c r="C8" s="7"/>
      <c r="D8" s="19" t="s">
        <v>39</v>
      </c>
      <c r="E8" s="19" t="s">
        <v>39</v>
      </c>
      <c r="F8" s="19" t="s">
        <v>39</v>
      </c>
      <c r="G8" s="19" t="s">
        <v>39</v>
      </c>
      <c r="H8" s="19" t="s">
        <v>39</v>
      </c>
      <c r="I8" s="19" t="s">
        <v>40</v>
      </c>
      <c r="J8" s="19" t="s">
        <v>40</v>
      </c>
      <c r="K8" s="19" t="s">
        <v>40</v>
      </c>
      <c r="L8" s="19" t="s">
        <v>40</v>
      </c>
      <c r="M8" s="19" t="s">
        <v>40</v>
      </c>
      <c r="N8" s="19" t="s">
        <v>40</v>
      </c>
    </row>
    <row r="9" spans="1:15">
      <c r="A9" s="71">
        <f>ROW()</f>
        <v>9</v>
      </c>
      <c r="B9" s="7" t="s">
        <v>36</v>
      </c>
      <c r="C9" s="18"/>
      <c r="D9" s="97">
        <v>106.6</v>
      </c>
      <c r="E9" s="97">
        <v>108.4</v>
      </c>
      <c r="F9" s="97">
        <v>110</v>
      </c>
      <c r="G9" s="97">
        <v>112.1</v>
      </c>
      <c r="H9" s="97">
        <v>114.1</v>
      </c>
      <c r="I9" s="97">
        <v>115.46</v>
      </c>
      <c r="J9" s="59">
        <f>I9*(1+J10)</f>
        <v>116.77624400000001</v>
      </c>
      <c r="K9" s="59">
        <f t="shared" ref="K9:N9" si="1">J9*(1+K10)</f>
        <v>118.10749318160002</v>
      </c>
      <c r="L9" s="59">
        <f t="shared" si="1"/>
        <v>119.45391860387026</v>
      </c>
      <c r="M9" s="59">
        <f t="shared" si="1"/>
        <v>120.81569327595439</v>
      </c>
      <c r="N9" s="59">
        <f t="shared" si="1"/>
        <v>122.19299217930028</v>
      </c>
    </row>
    <row r="10" spans="1:15">
      <c r="A10" s="71">
        <f>ROW()</f>
        <v>10</v>
      </c>
      <c r="B10" s="7" t="s">
        <v>33</v>
      </c>
      <c r="C10" s="18"/>
      <c r="D10" s="60">
        <f>D9/105.9-1</f>
        <v>6.6100094428704903E-3</v>
      </c>
      <c r="E10" s="60">
        <f>E9/D9-1</f>
        <v>1.6885553470919357E-2</v>
      </c>
      <c r="F10" s="60">
        <f>F9/E9-1</f>
        <v>1.4760147601476037E-2</v>
      </c>
      <c r="G10" s="60">
        <f>G9/F9-1</f>
        <v>1.9090909090909047E-2</v>
      </c>
      <c r="H10" s="60">
        <f>H9/G9-1</f>
        <v>1.7841213202497874E-2</v>
      </c>
      <c r="I10" s="98">
        <v>1.1900000000000001E-2</v>
      </c>
      <c r="J10" s="98">
        <v>1.14E-2</v>
      </c>
      <c r="K10" s="98">
        <v>1.14E-2</v>
      </c>
      <c r="L10" s="98">
        <v>1.14E-2</v>
      </c>
      <c r="M10" s="98">
        <v>1.14E-2</v>
      </c>
      <c r="N10" s="98">
        <v>1.14E-2</v>
      </c>
    </row>
    <row r="11" spans="1:15">
      <c r="A11" s="71">
        <f>ROW()</f>
        <v>11</v>
      </c>
      <c r="B11" s="7" t="s">
        <v>35</v>
      </c>
      <c r="C11" s="18"/>
      <c r="D11" s="61">
        <f t="shared" ref="D11:G11" si="2">D9/$I$9</f>
        <v>0.92326346786765978</v>
      </c>
      <c r="E11" s="61">
        <f t="shared" si="2"/>
        <v>0.93885328252208566</v>
      </c>
      <c r="F11" s="61">
        <f t="shared" si="2"/>
        <v>0.95271089554824184</v>
      </c>
      <c r="G11" s="61">
        <f t="shared" si="2"/>
        <v>0.97089901264507183</v>
      </c>
      <c r="H11" s="61">
        <f>H9/$I$9</f>
        <v>0.9882210289277672</v>
      </c>
      <c r="I11" s="62">
        <f>I9/I9</f>
        <v>1</v>
      </c>
      <c r="J11" s="61">
        <f>J9/$I$9</f>
        <v>1.0114000000000001</v>
      </c>
      <c r="K11" s="61">
        <f t="shared" ref="K11:N11" si="3">K9/$I$9</f>
        <v>1.0229299600000001</v>
      </c>
      <c r="L11" s="61">
        <f t="shared" si="3"/>
        <v>1.0345913615440003</v>
      </c>
      <c r="M11" s="61">
        <f t="shared" si="3"/>
        <v>1.0463857030656019</v>
      </c>
      <c r="N11" s="61">
        <f t="shared" si="3"/>
        <v>1.0583145000805498</v>
      </c>
    </row>
    <row r="12" spans="1:15">
      <c r="A12" s="71">
        <f>ROW()</f>
        <v>12</v>
      </c>
      <c r="B12" s="7"/>
      <c r="C12" s="7"/>
      <c r="D12" s="7"/>
      <c r="E12" s="7"/>
      <c r="F12" s="7"/>
      <c r="G12" s="7"/>
      <c r="H12" s="7"/>
      <c r="I12" s="7"/>
      <c r="J12" s="7"/>
      <c r="K12" s="7"/>
      <c r="L12" s="7"/>
      <c r="M12" s="7"/>
      <c r="N12" s="7"/>
    </row>
    <row r="13" spans="1:15">
      <c r="A13" s="71">
        <f>ROW()</f>
        <v>13</v>
      </c>
    </row>
    <row r="14" spans="1:15">
      <c r="A14" s="71">
        <f>ROW()</f>
        <v>14</v>
      </c>
      <c r="B14" s="7" t="s">
        <v>252</v>
      </c>
      <c r="C14" s="7"/>
      <c r="D14" s="7"/>
      <c r="E14" s="7"/>
      <c r="F14" s="7"/>
      <c r="G14" s="7"/>
      <c r="H14" s="7"/>
      <c r="I14" s="7"/>
      <c r="J14" s="7"/>
      <c r="K14" s="7"/>
      <c r="L14" s="7"/>
      <c r="M14" s="7"/>
      <c r="N14" s="7"/>
    </row>
    <row r="15" spans="1:15">
      <c r="A15" s="71">
        <f>ROW()</f>
        <v>15</v>
      </c>
      <c r="B15" s="7"/>
      <c r="C15" s="7"/>
      <c r="D15" s="7"/>
      <c r="E15" s="7"/>
      <c r="F15" s="7"/>
      <c r="G15" s="7"/>
      <c r="H15" s="7"/>
      <c r="I15" s="7"/>
      <c r="J15" s="7"/>
      <c r="K15" s="7"/>
      <c r="L15" s="7"/>
      <c r="M15" s="7"/>
      <c r="N15" s="7"/>
    </row>
    <row r="16" spans="1:15">
      <c r="A16" s="71">
        <f>ROW()</f>
        <v>16</v>
      </c>
      <c r="B16" s="7"/>
      <c r="C16" s="7"/>
      <c r="D16" s="17" t="s">
        <v>39</v>
      </c>
      <c r="E16" s="17" t="s">
        <v>39</v>
      </c>
      <c r="F16" s="17" t="s">
        <v>39</v>
      </c>
      <c r="G16" s="17" t="s">
        <v>39</v>
      </c>
      <c r="H16" s="17" t="s">
        <v>39</v>
      </c>
      <c r="I16" s="17" t="s">
        <v>39</v>
      </c>
      <c r="J16" s="17" t="s">
        <v>39</v>
      </c>
      <c r="K16" s="17" t="s">
        <v>39</v>
      </c>
      <c r="L16" s="17" t="s">
        <v>39</v>
      </c>
      <c r="M16" s="17" t="s">
        <v>39</v>
      </c>
      <c r="N16" s="17" t="s">
        <v>39</v>
      </c>
    </row>
    <row r="17" spans="1:17">
      <c r="A17" s="71">
        <f>ROW()</f>
        <v>17</v>
      </c>
      <c r="B17" s="7" t="s">
        <v>36</v>
      </c>
      <c r="C17" s="7"/>
      <c r="D17" s="97">
        <v>106.6</v>
      </c>
      <c r="E17" s="97">
        <v>108.4</v>
      </c>
      <c r="F17" s="97">
        <v>110</v>
      </c>
      <c r="G17" s="97">
        <v>112.1</v>
      </c>
      <c r="H17" s="97">
        <v>114.1</v>
      </c>
      <c r="I17" s="99">
        <v>116.2</v>
      </c>
      <c r="J17" s="99">
        <v>117.2</v>
      </c>
      <c r="K17" s="99">
        <v>121.3</v>
      </c>
      <c r="L17" s="99"/>
      <c r="M17" s="99"/>
      <c r="N17" s="99"/>
    </row>
    <row r="18" spans="1:17">
      <c r="A18" s="71">
        <f>ROW()</f>
        <v>18</v>
      </c>
      <c r="B18" s="7" t="s">
        <v>33</v>
      </c>
      <c r="C18" s="7"/>
      <c r="D18" s="65">
        <f>D17/105.9-1</f>
        <v>6.6100094428704903E-3</v>
      </c>
      <c r="E18" s="65">
        <f t="shared" ref="E18:G18" si="4">E17/D17-1</f>
        <v>1.6885553470919357E-2</v>
      </c>
      <c r="F18" s="65">
        <f t="shared" si="4"/>
        <v>1.4760147601476037E-2</v>
      </c>
      <c r="G18" s="65">
        <f t="shared" si="4"/>
        <v>1.9090909090909047E-2</v>
      </c>
      <c r="H18" s="65">
        <f>H17/G17-1</f>
        <v>1.7841213202497874E-2</v>
      </c>
      <c r="I18" s="65">
        <f>IF(I17="","-",I17/H17-1)</f>
        <v>1.8404907975460238E-2</v>
      </c>
      <c r="J18" s="65">
        <f t="shared" ref="J18:N18" si="5">IF(J17="","-",J17/I17-1)</f>
        <v>8.6058519793459354E-3</v>
      </c>
      <c r="K18" s="100">
        <f t="shared" si="5"/>
        <v>3.4982935153583528E-2</v>
      </c>
      <c r="L18" s="100" t="str">
        <f t="shared" si="5"/>
        <v>-</v>
      </c>
      <c r="M18" s="100" t="str">
        <f t="shared" si="5"/>
        <v>-</v>
      </c>
      <c r="N18" s="100" t="str">
        <f t="shared" si="5"/>
        <v>-</v>
      </c>
    </row>
    <row r="19" spans="1:17">
      <c r="A19" s="71">
        <f>ROW()</f>
        <v>19</v>
      </c>
      <c r="B19" s="7" t="s">
        <v>35</v>
      </c>
      <c r="C19" s="7"/>
      <c r="D19" s="61">
        <f t="shared" ref="D19:G19" si="6">D17/$I$17</f>
        <v>0.91738382099827875</v>
      </c>
      <c r="E19" s="61">
        <f t="shared" si="6"/>
        <v>0.93287435456110157</v>
      </c>
      <c r="F19" s="61">
        <f>F17/$I$17</f>
        <v>0.946643717728055</v>
      </c>
      <c r="G19" s="61">
        <f t="shared" si="6"/>
        <v>0.96471600688468151</v>
      </c>
      <c r="H19" s="61">
        <f>H17/$I$17</f>
        <v>0.98192771084337338</v>
      </c>
      <c r="I19" s="62">
        <f>I17/I17</f>
        <v>1</v>
      </c>
      <c r="J19" s="63">
        <f>IF(J17="","-",J17/$I$17)</f>
        <v>1.0086058519793459</v>
      </c>
      <c r="K19" s="63">
        <f t="shared" ref="K19:N19" si="7">IF(K17="","-",K17/$I$17)</f>
        <v>1.0438898450946643</v>
      </c>
      <c r="L19" s="63" t="str">
        <f t="shared" si="7"/>
        <v>-</v>
      </c>
      <c r="M19" s="63" t="str">
        <f t="shared" si="7"/>
        <v>-</v>
      </c>
      <c r="N19" s="63" t="str">
        <f t="shared" si="7"/>
        <v>-</v>
      </c>
    </row>
    <row r="20" spans="1:17">
      <c r="A20" s="71">
        <f>ROW()</f>
        <v>20</v>
      </c>
      <c r="B20" s="7"/>
      <c r="C20" s="7"/>
      <c r="D20" s="7"/>
      <c r="E20" s="7"/>
      <c r="F20" s="7"/>
      <c r="G20" s="7"/>
      <c r="H20" s="7"/>
      <c r="I20" s="7"/>
      <c r="J20" s="7"/>
      <c r="K20" s="7"/>
      <c r="L20" s="7"/>
      <c r="M20" s="7"/>
      <c r="N20" s="7"/>
    </row>
    <row r="22" spans="1:17">
      <c r="B22" s="16" t="s">
        <v>34</v>
      </c>
      <c r="C22" s="8" t="s">
        <v>85</v>
      </c>
      <c r="D22" s="8"/>
      <c r="E22" s="8"/>
      <c r="Q22" s="64"/>
    </row>
    <row r="23" spans="1:17">
      <c r="B23" s="16" t="s">
        <v>37</v>
      </c>
      <c r="C23" s="242" t="s">
        <v>38</v>
      </c>
      <c r="D23" s="242"/>
      <c r="E23" s="242"/>
      <c r="F23" s="242"/>
      <c r="G23" s="242"/>
      <c r="H23" s="242"/>
      <c r="I23" s="242"/>
      <c r="J23" s="242"/>
      <c r="K23" s="242"/>
      <c r="L23" s="242"/>
      <c r="M23" s="242"/>
      <c r="N23" s="242"/>
    </row>
  </sheetData>
  <mergeCells count="1">
    <mergeCell ref="C23:N23"/>
  </mergeCells>
  <hyperlinks>
    <hyperlink ref="O2" location="'2-Contents'!A1" display="Go to Contents" xr:uid="{00000000-0004-0000-0200-000000000000}"/>
  </hyperlinks>
  <pageMargins left="0.7" right="0.7" top="0.75" bottom="0.75" header="0.3" footer="0.3"/>
  <pageSetup paperSize="9" fitToHeight="0" orientation="landscape" r:id="rId1"/>
  <headerFooter>
    <oddHeader>&amp;LRegulatory Information Notice, Appendix A - Regulatory Templates</oddHeader>
    <oddFooter>&amp;L&amp;A  [&amp;P of &amp;N]</oddFooter>
  </headerFooter>
  <rowBreaks count="1" manualBreakCount="1">
    <brk id="32" max="16383" man="1"/>
  </rowBreaks>
  <ignoredErrors>
    <ignoredError sqref="I11 I19"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27"/>
  <sheetViews>
    <sheetView zoomScale="80" zoomScaleNormal="80" workbookViewId="0">
      <pane xSplit="1" ySplit="5" topLeftCell="B6" activePane="bottomRight" state="frozen"/>
      <selection activeCell="M42" sqref="M42"/>
      <selection pane="topRight" activeCell="M42" sqref="M42"/>
      <selection pane="bottomLeft" activeCell="M42" sqref="M42"/>
      <selection pane="bottomRight" activeCell="S122" sqref="S122"/>
    </sheetView>
  </sheetViews>
  <sheetFormatPr defaultColWidth="9" defaultRowHeight="14.25"/>
  <cols>
    <col min="1" max="1" width="3.375" style="71" bestFit="1" customWidth="1"/>
    <col min="2" max="2" width="28.125" style="28" customWidth="1"/>
    <col min="3" max="8" width="16.125" style="50" customWidth="1"/>
    <col min="9" max="9" width="9" style="28"/>
    <col min="10" max="10" width="9.5" style="28" bestFit="1" customWidth="1"/>
    <col min="11" max="11" width="10" style="28" bestFit="1" customWidth="1"/>
    <col min="12" max="16384" width="9" style="28"/>
  </cols>
  <sheetData>
    <row r="1" spans="1:9">
      <c r="A1" s="71" t="s">
        <v>177</v>
      </c>
      <c r="B1" s="96" t="str">
        <f>SUBSTITUTE(ADDRESS(1,COLUMN(),4),1,"")</f>
        <v>B</v>
      </c>
      <c r="C1" s="96" t="str">
        <f t="shared" ref="C1:H1" si="0">SUBSTITUTE(ADDRESS(1,COLUMN(),4),1,"")</f>
        <v>C</v>
      </c>
      <c r="D1" s="96" t="str">
        <f t="shared" si="0"/>
        <v>D</v>
      </c>
      <c r="E1" s="96" t="str">
        <f t="shared" si="0"/>
        <v>E</v>
      </c>
      <c r="F1" s="96" t="str">
        <f t="shared" si="0"/>
        <v>F</v>
      </c>
      <c r="G1" s="96" t="str">
        <f t="shared" si="0"/>
        <v>G</v>
      </c>
      <c r="H1" s="96" t="str">
        <f t="shared" si="0"/>
        <v>H</v>
      </c>
    </row>
    <row r="2" spans="1:9" s="43" customFormat="1" ht="18">
      <c r="A2" s="71">
        <f>ROW()</f>
        <v>2</v>
      </c>
      <c r="B2" s="29" t="s">
        <v>57</v>
      </c>
      <c r="C2" s="29"/>
      <c r="D2" s="29"/>
      <c r="E2" s="29"/>
      <c r="F2" s="29"/>
      <c r="G2" s="29"/>
      <c r="H2" s="29"/>
      <c r="I2" s="101" t="s">
        <v>253</v>
      </c>
    </row>
    <row r="3" spans="1:9">
      <c r="A3" s="71">
        <f>ROW()</f>
        <v>3</v>
      </c>
      <c r="B3" s="30"/>
      <c r="C3" s="30"/>
      <c r="D3" s="30"/>
      <c r="E3" s="30"/>
      <c r="F3" s="30"/>
      <c r="G3" s="30"/>
      <c r="H3" s="30"/>
    </row>
    <row r="4" spans="1:9">
      <c r="A4" s="71">
        <f>ROW()</f>
        <v>4</v>
      </c>
      <c r="B4" s="44" t="s">
        <v>28</v>
      </c>
      <c r="C4" s="45" t="s">
        <v>45</v>
      </c>
      <c r="D4" s="45" t="s">
        <v>42</v>
      </c>
      <c r="E4" s="45" t="s">
        <v>42</v>
      </c>
      <c r="F4" s="45" t="s">
        <v>42</v>
      </c>
      <c r="G4" s="45" t="s">
        <v>42</v>
      </c>
      <c r="H4" s="45" t="s">
        <v>42</v>
      </c>
    </row>
    <row r="5" spans="1:9">
      <c r="A5" s="71">
        <f>ROW()</f>
        <v>5</v>
      </c>
      <c r="B5" s="46" t="s">
        <v>46</v>
      </c>
      <c r="C5" s="47">
        <v>2019</v>
      </c>
      <c r="D5" s="47">
        <v>2020</v>
      </c>
      <c r="E5" s="47">
        <v>2021</v>
      </c>
      <c r="F5" s="47">
        <v>2022</v>
      </c>
      <c r="G5" s="47">
        <v>2023</v>
      </c>
      <c r="H5" s="47">
        <v>2024</v>
      </c>
    </row>
    <row r="6" spans="1:9">
      <c r="A6" s="71">
        <f>ROW()</f>
        <v>6</v>
      </c>
      <c r="B6" s="30"/>
      <c r="C6" s="30"/>
      <c r="D6" s="30"/>
      <c r="E6" s="30"/>
      <c r="F6" s="30"/>
      <c r="G6" s="30"/>
      <c r="H6" s="30"/>
    </row>
    <row r="7" spans="1:9">
      <c r="A7" s="71">
        <f>ROW()</f>
        <v>7</v>
      </c>
      <c r="B7" s="48" t="s">
        <v>312</v>
      </c>
      <c r="C7" s="45"/>
      <c r="D7" s="45"/>
      <c r="E7" s="45"/>
      <c r="F7" s="45"/>
      <c r="G7" s="45"/>
      <c r="H7" s="45"/>
    </row>
    <row r="8" spans="1:9">
      <c r="A8" s="71">
        <f>ROW()</f>
        <v>8</v>
      </c>
      <c r="B8" s="31"/>
      <c r="C8" s="32"/>
      <c r="D8" s="32"/>
      <c r="E8" s="32"/>
      <c r="F8" s="32"/>
      <c r="G8" s="32"/>
      <c r="H8" s="32"/>
    </row>
    <row r="9" spans="1:9" ht="14.25" customHeight="1">
      <c r="A9" s="71">
        <f>ROW()</f>
        <v>9</v>
      </c>
      <c r="B9" s="31" t="s">
        <v>89</v>
      </c>
      <c r="C9" s="32"/>
      <c r="D9" s="32"/>
      <c r="E9" s="32"/>
      <c r="F9" s="32"/>
      <c r="G9" s="32"/>
      <c r="H9" s="32"/>
    </row>
    <row r="10" spans="1:9">
      <c r="A10" s="71">
        <f>ROW()</f>
        <v>10</v>
      </c>
      <c r="B10" s="52" t="s">
        <v>165</v>
      </c>
      <c r="C10" s="102">
        <v>75</v>
      </c>
      <c r="D10" s="102">
        <v>75</v>
      </c>
      <c r="E10" s="102">
        <v>75</v>
      </c>
      <c r="F10" s="102">
        <v>74.5</v>
      </c>
      <c r="G10" s="102">
        <v>74</v>
      </c>
      <c r="H10" s="102">
        <v>74</v>
      </c>
    </row>
    <row r="11" spans="1:9">
      <c r="A11" s="71">
        <f>ROW()</f>
        <v>11</v>
      </c>
      <c r="B11" s="52" t="s">
        <v>90</v>
      </c>
      <c r="C11" s="103">
        <v>11611.953606838764</v>
      </c>
      <c r="D11" s="103">
        <v>11537.73739254121</v>
      </c>
      <c r="E11" s="103">
        <v>11850.738909508087</v>
      </c>
      <c r="F11" s="103">
        <v>11509.453860043232</v>
      </c>
      <c r="G11" s="103">
        <v>11200.536907341715</v>
      </c>
      <c r="H11" s="103">
        <v>11140.729140065716</v>
      </c>
    </row>
    <row r="12" spans="1:9">
      <c r="A12" s="71">
        <f>ROW()</f>
        <v>12</v>
      </c>
      <c r="B12" s="52"/>
      <c r="C12" s="52"/>
      <c r="D12" s="52"/>
      <c r="E12" s="52"/>
      <c r="F12" s="52"/>
      <c r="G12" s="52"/>
      <c r="H12" s="52"/>
    </row>
    <row r="13" spans="1:9">
      <c r="A13" s="71">
        <f>ROW()</f>
        <v>13</v>
      </c>
      <c r="B13" s="31" t="s">
        <v>178</v>
      </c>
      <c r="C13" s="32"/>
      <c r="D13" s="32"/>
      <c r="E13" s="32"/>
      <c r="F13" s="32"/>
      <c r="G13" s="32"/>
      <c r="H13" s="32"/>
    </row>
    <row r="14" spans="1:9">
      <c r="A14" s="71">
        <f>ROW()</f>
        <v>14</v>
      </c>
      <c r="B14" s="52" t="s">
        <v>165</v>
      </c>
      <c r="C14" s="102">
        <v>105</v>
      </c>
      <c r="D14" s="102">
        <v>105.5</v>
      </c>
      <c r="E14" s="102">
        <v>106</v>
      </c>
      <c r="F14" s="102">
        <v>106.5</v>
      </c>
      <c r="G14" s="102">
        <v>107</v>
      </c>
      <c r="H14" s="102">
        <v>107.5</v>
      </c>
    </row>
    <row r="15" spans="1:9">
      <c r="A15" s="71">
        <f>ROW()</f>
        <v>15</v>
      </c>
      <c r="B15" s="52" t="s">
        <v>90</v>
      </c>
      <c r="C15" s="103">
        <v>1837.0337307192215</v>
      </c>
      <c r="D15" s="103">
        <v>1818.9936845471002</v>
      </c>
      <c r="E15" s="103">
        <v>1801.2452900637934</v>
      </c>
      <c r="F15" s="103">
        <v>1783.7837032006601</v>
      </c>
      <c r="G15" s="103">
        <v>1766.604157939287</v>
      </c>
      <c r="H15" s="103">
        <v>1749.7019652617287</v>
      </c>
    </row>
    <row r="16" spans="1:9">
      <c r="A16" s="71">
        <f>ROW()</f>
        <v>16</v>
      </c>
      <c r="B16" s="31"/>
      <c r="C16" s="31"/>
      <c r="D16" s="114"/>
      <c r="E16" s="114"/>
      <c r="F16" s="114"/>
      <c r="G16" s="31"/>
      <c r="H16" s="31"/>
    </row>
    <row r="17" spans="1:8">
      <c r="A17" s="71">
        <f>ROW()</f>
        <v>17</v>
      </c>
      <c r="B17" s="31" t="s">
        <v>91</v>
      </c>
      <c r="C17" s="31"/>
      <c r="D17" s="31"/>
      <c r="E17" s="31"/>
      <c r="F17" s="31"/>
      <c r="G17" s="31"/>
      <c r="H17" s="31"/>
    </row>
    <row r="18" spans="1:8">
      <c r="A18" s="71">
        <f>ROW()</f>
        <v>18</v>
      </c>
      <c r="B18" s="52" t="s">
        <v>165</v>
      </c>
      <c r="C18" s="102">
        <v>1728.4094257690999</v>
      </c>
      <c r="D18" s="102">
        <v>1780.0067321768149</v>
      </c>
      <c r="E18" s="102">
        <v>1834.1935749561615</v>
      </c>
      <c r="F18" s="102">
        <v>1888.4899681018462</v>
      </c>
      <c r="G18" s="102">
        <v>1943.3922530419015</v>
      </c>
      <c r="H18" s="102">
        <v>1998.9186065301583</v>
      </c>
    </row>
    <row r="19" spans="1:8">
      <c r="A19" s="71">
        <f>ROW()</f>
        <v>19</v>
      </c>
      <c r="B19" s="52" t="s">
        <v>90</v>
      </c>
      <c r="C19" s="103">
        <v>2062.4353594079003</v>
      </c>
      <c r="D19" s="103">
        <v>2111.5876003819271</v>
      </c>
      <c r="E19" s="103">
        <v>2150.393291294738</v>
      </c>
      <c r="F19" s="103">
        <v>2190.6202713187645</v>
      </c>
      <c r="G19" s="103">
        <v>2224.6600710857042</v>
      </c>
      <c r="H19" s="103">
        <v>2247.1639940959344</v>
      </c>
    </row>
    <row r="20" spans="1:8">
      <c r="A20" s="71">
        <f>ROW()</f>
        <v>20</v>
      </c>
      <c r="B20" s="31"/>
      <c r="C20" s="31"/>
      <c r="D20" s="31"/>
      <c r="E20" s="31"/>
      <c r="F20" s="31"/>
      <c r="G20" s="31"/>
      <c r="H20" s="31"/>
    </row>
    <row r="21" spans="1:8">
      <c r="A21" s="71">
        <f>ROW()</f>
        <v>21</v>
      </c>
      <c r="B21" s="31" t="s">
        <v>92</v>
      </c>
      <c r="C21" s="31"/>
      <c r="D21" s="31"/>
      <c r="E21" s="31"/>
      <c r="F21" s="31"/>
      <c r="G21" s="31"/>
      <c r="H21" s="31"/>
    </row>
    <row r="22" spans="1:8">
      <c r="A22" s="71">
        <f>ROW()</f>
        <v>22</v>
      </c>
      <c r="B22" s="52" t="s">
        <v>165</v>
      </c>
      <c r="C22" s="102">
        <v>11957.438694812072</v>
      </c>
      <c r="D22" s="102">
        <v>12238.842887372293</v>
      </c>
      <c r="E22" s="102">
        <v>12519.274288855257</v>
      </c>
      <c r="F22" s="102">
        <v>12795.993485103061</v>
      </c>
      <c r="G22" s="102">
        <v>13095.754268904439</v>
      </c>
      <c r="H22" s="102">
        <v>13402.121076219863</v>
      </c>
    </row>
    <row r="23" spans="1:8">
      <c r="A23" s="71">
        <f>ROW()</f>
        <v>23</v>
      </c>
      <c r="B23" s="52" t="s">
        <v>90</v>
      </c>
      <c r="C23" s="103">
        <v>1349.5351428163153</v>
      </c>
      <c r="D23" s="103">
        <v>1373.3687212566208</v>
      </c>
      <c r="E23" s="103">
        <v>1386.833187550674</v>
      </c>
      <c r="F23" s="103">
        <v>1404.3380201417392</v>
      </c>
      <c r="G23" s="103">
        <v>1418.2403155778579</v>
      </c>
      <c r="H23" s="103">
        <v>1425.2124308632494</v>
      </c>
    </row>
    <row r="24" spans="1:8">
      <c r="A24" s="71">
        <f>ROW()</f>
        <v>24</v>
      </c>
      <c r="B24" s="31"/>
      <c r="C24" s="31"/>
      <c r="D24" s="31"/>
      <c r="E24" s="31"/>
      <c r="F24" s="31"/>
      <c r="G24" s="31"/>
      <c r="H24" s="31"/>
    </row>
    <row r="25" spans="1:8">
      <c r="A25" s="71">
        <f>ROW()</f>
        <v>25</v>
      </c>
      <c r="B25" s="31" t="s">
        <v>93</v>
      </c>
      <c r="C25" s="31"/>
      <c r="D25" s="31"/>
      <c r="E25" s="31"/>
      <c r="F25" s="31"/>
      <c r="G25" s="31"/>
      <c r="H25" s="31"/>
    </row>
    <row r="26" spans="1:8">
      <c r="A26" s="71">
        <f>ROW()</f>
        <v>26</v>
      </c>
      <c r="B26" s="52" t="s">
        <v>165</v>
      </c>
      <c r="C26" s="102">
        <v>735064.52882424707</v>
      </c>
      <c r="D26" s="102">
        <v>740372.0810432923</v>
      </c>
      <c r="E26" s="102">
        <v>747882.70058965217</v>
      </c>
      <c r="F26" s="102">
        <v>757221.47965276672</v>
      </c>
      <c r="G26" s="102">
        <v>769292.6773152228</v>
      </c>
      <c r="H26" s="102">
        <v>783000.34958474012</v>
      </c>
    </row>
    <row r="27" spans="1:8">
      <c r="A27" s="71">
        <f>ROW()</f>
        <v>27</v>
      </c>
      <c r="B27" s="52" t="s">
        <v>90</v>
      </c>
      <c r="C27" s="103">
        <v>9989.9697182046893</v>
      </c>
      <c r="D27" s="103">
        <v>9973.3180200149945</v>
      </c>
      <c r="E27" s="103">
        <v>9925.9973237780487</v>
      </c>
      <c r="F27" s="103">
        <v>9878.7828083007589</v>
      </c>
      <c r="G27" s="103">
        <v>9820.1691272919688</v>
      </c>
      <c r="H27" s="103">
        <v>9798.951517426005</v>
      </c>
    </row>
    <row r="28" spans="1:8">
      <c r="A28" s="71">
        <f>ROW()</f>
        <v>28</v>
      </c>
      <c r="B28" s="52"/>
      <c r="C28" s="31"/>
      <c r="D28" s="31"/>
      <c r="E28" s="31"/>
      <c r="F28" s="31"/>
      <c r="G28" s="31"/>
      <c r="H28" s="31"/>
    </row>
    <row r="29" spans="1:8">
      <c r="A29" s="71">
        <f>ROW()</f>
        <v>29</v>
      </c>
      <c r="B29" s="31" t="s">
        <v>63</v>
      </c>
      <c r="C29" s="31"/>
      <c r="D29" s="31"/>
      <c r="E29" s="31"/>
      <c r="F29" s="31"/>
      <c r="G29" s="31"/>
      <c r="H29" s="31"/>
    </row>
    <row r="30" spans="1:8">
      <c r="A30" s="71">
        <f>ROW()</f>
        <v>30</v>
      </c>
      <c r="B30" s="52" t="s">
        <v>165</v>
      </c>
      <c r="C30" s="106">
        <v>748930.3769448282</v>
      </c>
      <c r="D30" s="106">
        <v>754571.43066284142</v>
      </c>
      <c r="E30" s="106">
        <v>762417.16845346359</v>
      </c>
      <c r="F30" s="106">
        <v>772086.96310597158</v>
      </c>
      <c r="G30" s="106">
        <v>784512.8238371691</v>
      </c>
      <c r="H30" s="106">
        <v>798582.88926749013</v>
      </c>
    </row>
    <row r="31" spans="1:8">
      <c r="A31" s="71">
        <f>ROW()</f>
        <v>31</v>
      </c>
      <c r="B31" s="52" t="s">
        <v>90</v>
      </c>
      <c r="C31" s="107">
        <v>26850.927557986892</v>
      </c>
      <c r="D31" s="107">
        <v>26815.005418741854</v>
      </c>
      <c r="E31" s="107">
        <v>27115.208002195344</v>
      </c>
      <c r="F31" s="107">
        <v>26766.978663005157</v>
      </c>
      <c r="G31" s="107">
        <v>26430.210579236533</v>
      </c>
      <c r="H31" s="107">
        <v>26361.759047712632</v>
      </c>
    </row>
    <row r="32" spans="1:8">
      <c r="A32" s="71">
        <f>ROW()</f>
        <v>32</v>
      </c>
      <c r="B32" s="52"/>
      <c r="C32" s="52"/>
      <c r="D32" s="52"/>
      <c r="E32" s="52"/>
      <c r="F32" s="52"/>
      <c r="G32" s="52"/>
      <c r="H32" s="52"/>
    </row>
    <row r="33" spans="1:8">
      <c r="A33" s="71">
        <f>ROW()</f>
        <v>33</v>
      </c>
      <c r="B33" s="104" t="s">
        <v>254</v>
      </c>
      <c r="C33" s="105">
        <f>C30-(SUM(C10+C14+C18+C22+C26))</f>
        <v>0</v>
      </c>
      <c r="D33" s="105">
        <f t="shared" ref="D33:H33" si="1">D30-(SUM(D10+D14+D18+D22+D26))</f>
        <v>0</v>
      </c>
      <c r="E33" s="105">
        <f t="shared" si="1"/>
        <v>0</v>
      </c>
      <c r="F33" s="105">
        <f t="shared" si="1"/>
        <v>0</v>
      </c>
      <c r="G33" s="105">
        <f t="shared" si="1"/>
        <v>0</v>
      </c>
      <c r="H33" s="105">
        <f t="shared" si="1"/>
        <v>0</v>
      </c>
    </row>
    <row r="34" spans="1:8">
      <c r="A34" s="71">
        <f>ROW()</f>
        <v>34</v>
      </c>
      <c r="B34" s="104" t="s">
        <v>255</v>
      </c>
      <c r="C34" s="105">
        <f>C31-(SUM(C11+C15+C19+C23+C27))</f>
        <v>0</v>
      </c>
      <c r="D34" s="105">
        <f t="shared" ref="D34:H34" si="2">D31-(SUM(D11+D15+D19+D23+D27))</f>
        <v>0</v>
      </c>
      <c r="E34" s="105">
        <f t="shared" si="2"/>
        <v>0</v>
      </c>
      <c r="F34" s="105">
        <f t="shared" si="2"/>
        <v>0</v>
      </c>
      <c r="G34" s="105">
        <f t="shared" si="2"/>
        <v>0</v>
      </c>
      <c r="H34" s="105">
        <f t="shared" si="2"/>
        <v>0</v>
      </c>
    </row>
    <row r="35" spans="1:8">
      <c r="A35" s="71">
        <f>ROW()</f>
        <v>35</v>
      </c>
      <c r="B35" s="31"/>
      <c r="C35" s="32"/>
      <c r="D35" s="32"/>
      <c r="E35" s="32"/>
      <c r="F35" s="32"/>
      <c r="G35" s="32"/>
      <c r="H35" s="32"/>
    </row>
    <row r="36" spans="1:8">
      <c r="A36" s="71">
        <f>ROW()</f>
        <v>36</v>
      </c>
      <c r="B36" s="48" t="s">
        <v>313</v>
      </c>
      <c r="C36" s="32"/>
      <c r="D36" s="32"/>
      <c r="E36" s="49" t="s">
        <v>333</v>
      </c>
      <c r="F36" s="32"/>
      <c r="G36" s="32"/>
      <c r="H36" s="32"/>
    </row>
    <row r="37" spans="1:8">
      <c r="A37" s="71">
        <f>ROW()</f>
        <v>37</v>
      </c>
      <c r="B37" s="49"/>
      <c r="C37" s="32"/>
      <c r="D37" s="32"/>
      <c r="E37" s="32"/>
      <c r="F37" s="32"/>
      <c r="G37" s="32"/>
      <c r="H37" s="32"/>
    </row>
    <row r="38" spans="1:8">
      <c r="A38" s="71">
        <f>ROW()</f>
        <v>38</v>
      </c>
      <c r="B38" s="31" t="s">
        <v>89</v>
      </c>
      <c r="C38" s="32"/>
      <c r="D38" s="32"/>
      <c r="E38" s="32"/>
      <c r="F38" s="32"/>
      <c r="G38" s="32"/>
      <c r="H38" s="32"/>
    </row>
    <row r="39" spans="1:8">
      <c r="A39" s="71">
        <f>ROW()</f>
        <v>39</v>
      </c>
      <c r="B39" s="52" t="s">
        <v>165</v>
      </c>
      <c r="C39" s="116">
        <v>75</v>
      </c>
      <c r="D39" s="116">
        <v>74</v>
      </c>
      <c r="E39" s="116">
        <v>74</v>
      </c>
      <c r="F39" s="116"/>
      <c r="G39" s="116"/>
      <c r="H39" s="116"/>
    </row>
    <row r="40" spans="1:8">
      <c r="A40" s="71">
        <f>ROW()</f>
        <v>40</v>
      </c>
      <c r="B40" s="52" t="s">
        <v>90</v>
      </c>
      <c r="C40" s="118">
        <v>10913.238681000001</v>
      </c>
      <c r="D40" s="118">
        <v>11753.926046</v>
      </c>
      <c r="E40" s="118">
        <v>12346.51513</v>
      </c>
      <c r="F40" s="118"/>
      <c r="G40" s="118"/>
      <c r="H40" s="118"/>
    </row>
    <row r="41" spans="1:8">
      <c r="A41" s="71">
        <f>ROW()</f>
        <v>41</v>
      </c>
      <c r="B41" s="31"/>
      <c r="C41" s="31"/>
      <c r="D41" s="31"/>
      <c r="E41" s="31"/>
      <c r="F41" s="31"/>
      <c r="G41" s="31"/>
      <c r="H41" s="31"/>
    </row>
    <row r="42" spans="1:8">
      <c r="A42" s="71">
        <f>ROW()</f>
        <v>42</v>
      </c>
      <c r="B42" s="31" t="s">
        <v>178</v>
      </c>
      <c r="C42" s="32"/>
      <c r="D42" s="32"/>
      <c r="E42" s="32"/>
      <c r="F42" s="32"/>
      <c r="G42" s="32"/>
      <c r="H42" s="32"/>
    </row>
    <row r="43" spans="1:8">
      <c r="A43" s="71">
        <f>ROW()</f>
        <v>43</v>
      </c>
      <c r="B43" s="52" t="s">
        <v>165</v>
      </c>
      <c r="C43" s="116">
        <v>106.5</v>
      </c>
      <c r="D43" s="116">
        <v>105.5</v>
      </c>
      <c r="E43" s="116">
        <v>104</v>
      </c>
      <c r="F43" s="116"/>
      <c r="G43" s="116"/>
      <c r="H43" s="116"/>
    </row>
    <row r="44" spans="1:8">
      <c r="A44" s="71">
        <f>ROW()</f>
        <v>44</v>
      </c>
      <c r="B44" s="52" t="s">
        <v>90</v>
      </c>
      <c r="C44" s="118">
        <v>1842.3448399999993</v>
      </c>
      <c r="D44" s="118">
        <v>1711.4375859999993</v>
      </c>
      <c r="E44" s="118">
        <v>1829.9246469999994</v>
      </c>
      <c r="F44" s="118"/>
      <c r="G44" s="118"/>
      <c r="H44" s="118"/>
    </row>
    <row r="45" spans="1:8">
      <c r="A45" s="71">
        <f>ROW()</f>
        <v>45</v>
      </c>
      <c r="B45" s="31"/>
      <c r="C45" s="31"/>
      <c r="D45" s="31"/>
      <c r="E45" s="31"/>
      <c r="F45" s="31"/>
      <c r="G45" s="31"/>
      <c r="H45" s="31"/>
    </row>
    <row r="46" spans="1:8">
      <c r="A46" s="71">
        <f>ROW()</f>
        <v>46</v>
      </c>
      <c r="B46" s="31" t="s">
        <v>91</v>
      </c>
      <c r="C46" s="31"/>
      <c r="D46" s="31"/>
      <c r="E46" s="31"/>
      <c r="F46" s="31"/>
      <c r="G46" s="31"/>
      <c r="H46" s="31"/>
    </row>
    <row r="47" spans="1:8">
      <c r="A47" s="71">
        <f>ROW()</f>
        <v>47</v>
      </c>
      <c r="B47" s="52" t="s">
        <v>165</v>
      </c>
      <c r="C47" s="116">
        <v>1739</v>
      </c>
      <c r="D47" s="116">
        <v>1807.5</v>
      </c>
      <c r="E47" s="116">
        <v>1876.5</v>
      </c>
      <c r="F47" s="116"/>
      <c r="G47" s="116"/>
      <c r="H47" s="116"/>
    </row>
    <row r="48" spans="1:8">
      <c r="A48" s="71">
        <f>ROW()</f>
        <v>48</v>
      </c>
      <c r="B48" s="52" t="s">
        <v>90</v>
      </c>
      <c r="C48" s="118">
        <v>1952.6634567751314</v>
      </c>
      <c r="D48" s="118">
        <v>1840.144876312909</v>
      </c>
      <c r="E48" s="118">
        <v>2076.4750069128731</v>
      </c>
      <c r="F48" s="118"/>
      <c r="G48" s="118"/>
      <c r="H48" s="118"/>
    </row>
    <row r="49" spans="1:8">
      <c r="A49" s="71">
        <f>ROW()</f>
        <v>49</v>
      </c>
      <c r="B49" s="31"/>
      <c r="C49" s="31"/>
      <c r="D49" s="31"/>
      <c r="E49" s="31"/>
      <c r="F49" s="31"/>
      <c r="G49" s="31"/>
      <c r="H49" s="31"/>
    </row>
    <row r="50" spans="1:8">
      <c r="A50" s="71">
        <f>ROW()</f>
        <v>50</v>
      </c>
      <c r="B50" s="31" t="s">
        <v>92</v>
      </c>
      <c r="C50" s="31"/>
      <c r="D50" s="31"/>
      <c r="E50" s="31"/>
      <c r="F50" s="31"/>
      <c r="G50" s="31"/>
      <c r="H50" s="31"/>
    </row>
    <row r="51" spans="1:8">
      <c r="A51" s="71">
        <f>ROW()</f>
        <v>51</v>
      </c>
      <c r="B51" s="52" t="s">
        <v>165</v>
      </c>
      <c r="C51" s="116">
        <v>11974</v>
      </c>
      <c r="D51" s="116">
        <v>12129.5</v>
      </c>
      <c r="E51" s="116">
        <v>12228.5</v>
      </c>
      <c r="F51" s="116"/>
      <c r="G51" s="116"/>
      <c r="H51" s="116"/>
    </row>
    <row r="52" spans="1:8">
      <c r="A52" s="71">
        <f>ROW()</f>
        <v>52</v>
      </c>
      <c r="B52" s="52" t="s">
        <v>90</v>
      </c>
      <c r="C52" s="118">
        <v>1338.5116794361402</v>
      </c>
      <c r="D52" s="118">
        <v>1238.3527245012449</v>
      </c>
      <c r="E52" s="118">
        <v>1328.2867706377651</v>
      </c>
      <c r="F52" s="118"/>
      <c r="G52" s="118"/>
      <c r="H52" s="118"/>
    </row>
    <row r="53" spans="1:8">
      <c r="A53" s="71">
        <f>ROW()</f>
        <v>53</v>
      </c>
      <c r="B53" s="31"/>
      <c r="C53" s="31"/>
      <c r="D53" s="31"/>
      <c r="E53" s="31"/>
      <c r="F53" s="31"/>
      <c r="G53" s="31"/>
      <c r="H53" s="31"/>
    </row>
    <row r="54" spans="1:8">
      <c r="A54" s="71">
        <f>ROW()</f>
        <v>54</v>
      </c>
      <c r="B54" s="31" t="s">
        <v>93</v>
      </c>
      <c r="C54" s="31"/>
      <c r="D54" s="31"/>
      <c r="E54" s="31"/>
      <c r="F54" s="31"/>
      <c r="G54" s="31"/>
      <c r="H54" s="31"/>
    </row>
    <row r="55" spans="1:8">
      <c r="A55" s="71">
        <f>ROW()</f>
        <v>55</v>
      </c>
      <c r="B55" s="52" t="s">
        <v>165</v>
      </c>
      <c r="C55" s="116">
        <v>737032</v>
      </c>
      <c r="D55" s="116">
        <v>744038</v>
      </c>
      <c r="E55" s="116">
        <v>751396.5</v>
      </c>
      <c r="F55" s="116"/>
      <c r="G55" s="116"/>
      <c r="H55" s="116"/>
    </row>
    <row r="56" spans="1:8">
      <c r="A56" s="71">
        <f>ROW()</f>
        <v>56</v>
      </c>
      <c r="B56" s="52" t="s">
        <v>90</v>
      </c>
      <c r="C56" s="118">
        <v>9934.1354432214757</v>
      </c>
      <c r="D56" s="118">
        <v>10113.391185956474</v>
      </c>
      <c r="E56" s="118">
        <v>10511.759649282791</v>
      </c>
      <c r="F56" s="118"/>
      <c r="G56" s="118"/>
      <c r="H56" s="118"/>
    </row>
    <row r="57" spans="1:8">
      <c r="A57" s="71">
        <f>ROW()</f>
        <v>57</v>
      </c>
      <c r="B57" s="52"/>
      <c r="C57" s="31"/>
      <c r="D57" s="31"/>
      <c r="E57" s="31"/>
      <c r="F57" s="31"/>
      <c r="G57" s="31"/>
      <c r="H57" s="31"/>
    </row>
    <row r="58" spans="1:8">
      <c r="A58" s="71">
        <f>ROW()</f>
        <v>58</v>
      </c>
      <c r="B58" s="31" t="s">
        <v>63</v>
      </c>
      <c r="C58" s="31"/>
      <c r="D58" s="31"/>
      <c r="E58" s="31"/>
      <c r="F58" s="31"/>
      <c r="G58" s="31"/>
      <c r="H58" s="31"/>
    </row>
    <row r="59" spans="1:8">
      <c r="A59" s="71">
        <f>ROW()</f>
        <v>59</v>
      </c>
      <c r="B59" s="52" t="s">
        <v>165</v>
      </c>
      <c r="C59" s="117">
        <f>SUM(C39,C43,C47,C51,C55)</f>
        <v>750926.5</v>
      </c>
      <c r="D59" s="117">
        <f t="shared" ref="D59:H59" si="3">SUM(D39,D43,D47,D51,D55)</f>
        <v>758154.5</v>
      </c>
      <c r="E59" s="117">
        <f t="shared" si="3"/>
        <v>765679.5</v>
      </c>
      <c r="F59" s="117">
        <f t="shared" si="3"/>
        <v>0</v>
      </c>
      <c r="G59" s="117">
        <f t="shared" si="3"/>
        <v>0</v>
      </c>
      <c r="H59" s="117">
        <f t="shared" si="3"/>
        <v>0</v>
      </c>
    </row>
    <row r="60" spans="1:8">
      <c r="A60" s="71">
        <f>ROW()</f>
        <v>60</v>
      </c>
      <c r="B60" s="52" t="s">
        <v>90</v>
      </c>
      <c r="C60" s="119">
        <f>SUM(C40,C44,C48,C52,C56)</f>
        <v>25980.89410043275</v>
      </c>
      <c r="D60" s="119">
        <f t="shared" ref="D60:H60" si="4">SUM(D40,D44,D48,D52,D56)</f>
        <v>26657.252418770629</v>
      </c>
      <c r="E60" s="119">
        <f t="shared" si="4"/>
        <v>28092.961203833427</v>
      </c>
      <c r="F60" s="119">
        <f t="shared" si="4"/>
        <v>0</v>
      </c>
      <c r="G60" s="119">
        <f t="shared" si="4"/>
        <v>0</v>
      </c>
      <c r="H60" s="119">
        <f t="shared" si="4"/>
        <v>0</v>
      </c>
    </row>
    <row r="61" spans="1:8">
      <c r="A61" s="71">
        <f>ROW()</f>
        <v>61</v>
      </c>
      <c r="B61" s="51"/>
      <c r="C61" s="32"/>
      <c r="D61" s="32"/>
      <c r="E61" s="32"/>
      <c r="F61" s="32"/>
      <c r="G61" s="32"/>
      <c r="H61" s="32"/>
    </row>
    <row r="62" spans="1:8">
      <c r="A62" s="71">
        <f>ROW()</f>
        <v>62</v>
      </c>
      <c r="B62" s="36" t="s">
        <v>61</v>
      </c>
      <c r="C62" s="36"/>
      <c r="D62" s="36"/>
      <c r="E62" s="36"/>
      <c r="F62" s="36"/>
      <c r="G62" s="36"/>
      <c r="H62" s="36"/>
    </row>
    <row r="63" spans="1:8">
      <c r="A63" s="71">
        <f>ROW()</f>
        <v>63</v>
      </c>
      <c r="B63" s="31"/>
      <c r="C63" s="31"/>
      <c r="D63" s="31"/>
      <c r="E63" s="31"/>
      <c r="F63" s="31"/>
      <c r="G63" s="31"/>
      <c r="H63" s="31"/>
    </row>
    <row r="64" spans="1:8">
      <c r="A64" s="71">
        <f>ROW()</f>
        <v>64</v>
      </c>
      <c r="B64" s="31" t="s">
        <v>89</v>
      </c>
      <c r="C64" s="32"/>
      <c r="D64" s="32"/>
      <c r="E64" s="32"/>
      <c r="F64" s="32"/>
      <c r="G64" s="32"/>
      <c r="H64" s="32"/>
    </row>
    <row r="65" spans="1:8">
      <c r="A65" s="71">
        <f>ROW()</f>
        <v>65</v>
      </c>
      <c r="B65" s="52" t="s">
        <v>165</v>
      </c>
      <c r="C65" s="177">
        <f>IF(C39="","-",(C39-C10)/C10)</f>
        <v>0</v>
      </c>
      <c r="D65" s="177">
        <f t="shared" ref="D65:H65" si="5">IF(D39="","-",(D39-D10)/D10)</f>
        <v>-1.3333333333333334E-2</v>
      </c>
      <c r="E65" s="177">
        <f t="shared" si="5"/>
        <v>-1.3333333333333334E-2</v>
      </c>
      <c r="F65" s="177" t="str">
        <f t="shared" si="5"/>
        <v>-</v>
      </c>
      <c r="G65" s="177" t="str">
        <f t="shared" si="5"/>
        <v>-</v>
      </c>
      <c r="H65" s="177" t="str">
        <f t="shared" si="5"/>
        <v>-</v>
      </c>
    </row>
    <row r="66" spans="1:8">
      <c r="A66" s="71">
        <f>ROW()</f>
        <v>66</v>
      </c>
      <c r="B66" s="52" t="s">
        <v>90</v>
      </c>
      <c r="C66" s="177">
        <f>IF(C40="","-",(C40-C11)/C11)</f>
        <v>-6.0172039046664905E-2</v>
      </c>
      <c r="D66" s="177">
        <f t="shared" ref="D66:H66" si="6">IF(D40="","-",(D40-D11)/D11)</f>
        <v>1.873752592068437E-2</v>
      </c>
      <c r="E66" s="177">
        <f t="shared" si="6"/>
        <v>4.1835047103614902E-2</v>
      </c>
      <c r="F66" s="177" t="str">
        <f t="shared" si="6"/>
        <v>-</v>
      </c>
      <c r="G66" s="177" t="str">
        <f t="shared" si="6"/>
        <v>-</v>
      </c>
      <c r="H66" s="177" t="str">
        <f t="shared" si="6"/>
        <v>-</v>
      </c>
    </row>
    <row r="67" spans="1:8">
      <c r="A67" s="71">
        <f>ROW()</f>
        <v>67</v>
      </c>
      <c r="B67" s="31"/>
      <c r="C67" s="178"/>
      <c r="D67" s="178"/>
      <c r="E67" s="178"/>
      <c r="F67" s="178"/>
      <c r="G67" s="178"/>
      <c r="H67" s="178"/>
    </row>
    <row r="68" spans="1:8">
      <c r="A68" s="71">
        <f>ROW()</f>
        <v>68</v>
      </c>
      <c r="B68" s="31" t="s">
        <v>178</v>
      </c>
      <c r="C68" s="179"/>
      <c r="D68" s="179"/>
      <c r="E68" s="179"/>
      <c r="F68" s="179"/>
      <c r="G68" s="179"/>
      <c r="H68" s="179"/>
    </row>
    <row r="69" spans="1:8">
      <c r="A69" s="71">
        <f>ROW()</f>
        <v>69</v>
      </c>
      <c r="B69" s="52" t="s">
        <v>165</v>
      </c>
      <c r="C69" s="177">
        <f>IF(C43="","-",(C43-C14)/C14)</f>
        <v>1.4285714285714285E-2</v>
      </c>
      <c r="D69" s="177">
        <f t="shared" ref="D69:H69" si="7">IF(D43="","-",(D43-D14)/D14)</f>
        <v>0</v>
      </c>
      <c r="E69" s="177">
        <f t="shared" si="7"/>
        <v>-1.8867924528301886E-2</v>
      </c>
      <c r="F69" s="177" t="str">
        <f t="shared" si="7"/>
        <v>-</v>
      </c>
      <c r="G69" s="177" t="str">
        <f t="shared" si="7"/>
        <v>-</v>
      </c>
      <c r="H69" s="177" t="str">
        <f t="shared" si="7"/>
        <v>-</v>
      </c>
    </row>
    <row r="70" spans="1:8">
      <c r="A70" s="71">
        <f>ROW()</f>
        <v>70</v>
      </c>
      <c r="B70" s="52" t="s">
        <v>90</v>
      </c>
      <c r="C70" s="177">
        <f>IF(C44="","-",(C44-C15)/C15)</f>
        <v>2.8911332393980935E-3</v>
      </c>
      <c r="D70" s="177">
        <f t="shared" ref="D70:H70" si="8">IF(D44="","-",(D44-D15)/D15)</f>
        <v>-5.9129451333900913E-2</v>
      </c>
      <c r="E70" s="177">
        <f t="shared" si="8"/>
        <v>1.5921960820333505E-2</v>
      </c>
      <c r="F70" s="177" t="str">
        <f t="shared" si="8"/>
        <v>-</v>
      </c>
      <c r="G70" s="177" t="str">
        <f t="shared" si="8"/>
        <v>-</v>
      </c>
      <c r="H70" s="177" t="str">
        <f t="shared" si="8"/>
        <v>-</v>
      </c>
    </row>
    <row r="71" spans="1:8">
      <c r="A71" s="71">
        <f>ROW()</f>
        <v>71</v>
      </c>
      <c r="B71" s="31"/>
      <c r="C71" s="178"/>
      <c r="D71" s="178"/>
      <c r="E71" s="178"/>
      <c r="F71" s="178"/>
      <c r="G71" s="178"/>
      <c r="H71" s="178"/>
    </row>
    <row r="72" spans="1:8">
      <c r="A72" s="71">
        <f>ROW()</f>
        <v>72</v>
      </c>
      <c r="B72" s="31" t="s">
        <v>91</v>
      </c>
      <c r="C72" s="178"/>
      <c r="D72" s="178"/>
      <c r="E72" s="178"/>
      <c r="F72" s="178"/>
      <c r="G72" s="178"/>
      <c r="H72" s="178"/>
    </row>
    <row r="73" spans="1:8">
      <c r="A73" s="71">
        <f>ROW()</f>
        <v>73</v>
      </c>
      <c r="B73" s="52" t="s">
        <v>165</v>
      </c>
      <c r="C73" s="177">
        <f>IF(C47="","-",(C47-C18)/C18)</f>
        <v>6.1273527400416295E-3</v>
      </c>
      <c r="D73" s="177">
        <f t="shared" ref="D73:H73" si="9">IF(D47="","-",(D47-D18)/D18)</f>
        <v>1.5445597663309324E-2</v>
      </c>
      <c r="E73" s="177">
        <f t="shared" si="9"/>
        <v>2.3065409028515269E-2</v>
      </c>
      <c r="F73" s="177" t="str">
        <f t="shared" si="9"/>
        <v>-</v>
      </c>
      <c r="G73" s="177" t="str">
        <f t="shared" si="9"/>
        <v>-</v>
      </c>
      <c r="H73" s="177" t="str">
        <f t="shared" si="9"/>
        <v>-</v>
      </c>
    </row>
    <row r="74" spans="1:8" s="30" customFormat="1">
      <c r="A74" s="71">
        <f>ROW()</f>
        <v>74</v>
      </c>
      <c r="B74" s="52" t="s">
        <v>90</v>
      </c>
      <c r="C74" s="177">
        <f>IF(C48="","-",(C48-C19)/C19)</f>
        <v>-5.3224408770941069E-2</v>
      </c>
      <c r="D74" s="177">
        <f t="shared" ref="D74:H74" si="10">IF(D48="","-",(D48-D19)/D19)</f>
        <v>-0.12854911821793316</v>
      </c>
      <c r="E74" s="177">
        <f t="shared" si="10"/>
        <v>-3.4374309425676791E-2</v>
      </c>
      <c r="F74" s="177" t="str">
        <f t="shared" si="10"/>
        <v>-</v>
      </c>
      <c r="G74" s="177" t="str">
        <f t="shared" si="10"/>
        <v>-</v>
      </c>
      <c r="H74" s="177" t="str">
        <f t="shared" si="10"/>
        <v>-</v>
      </c>
    </row>
    <row r="75" spans="1:8">
      <c r="A75" s="71">
        <f>ROW()</f>
        <v>75</v>
      </c>
      <c r="B75" s="31"/>
      <c r="C75" s="178"/>
      <c r="D75" s="178"/>
      <c r="E75" s="178"/>
      <c r="F75" s="178"/>
      <c r="G75" s="178"/>
      <c r="H75" s="178"/>
    </row>
    <row r="76" spans="1:8">
      <c r="A76" s="71">
        <f>ROW()</f>
        <v>76</v>
      </c>
      <c r="B76" s="31" t="s">
        <v>92</v>
      </c>
      <c r="C76" s="178"/>
      <c r="D76" s="178"/>
      <c r="E76" s="178"/>
      <c r="F76" s="178"/>
      <c r="G76" s="178"/>
      <c r="H76" s="178"/>
    </row>
    <row r="77" spans="1:8">
      <c r="A77" s="71">
        <f>ROW()</f>
        <v>77</v>
      </c>
      <c r="B77" s="52" t="s">
        <v>165</v>
      </c>
      <c r="C77" s="177">
        <f>IF(C51="","-",(C51-C22)/C22)</f>
        <v>1.3850211245585182E-3</v>
      </c>
      <c r="D77" s="177">
        <f t="shared" ref="D77:H77" si="11">IF(D51="","-",(D51-D22)/D22)</f>
        <v>-8.9340870193791184E-3</v>
      </c>
      <c r="E77" s="177">
        <f t="shared" si="11"/>
        <v>-2.3226129737736145E-2</v>
      </c>
      <c r="F77" s="177" t="str">
        <f t="shared" si="11"/>
        <v>-</v>
      </c>
      <c r="G77" s="177" t="str">
        <f t="shared" si="11"/>
        <v>-</v>
      </c>
      <c r="H77" s="177" t="str">
        <f t="shared" si="11"/>
        <v>-</v>
      </c>
    </row>
    <row r="78" spans="1:8">
      <c r="A78" s="71">
        <f>ROW()</f>
        <v>78</v>
      </c>
      <c r="B78" s="52" t="s">
        <v>90</v>
      </c>
      <c r="C78" s="177">
        <f>IF(C52="","-",(C52-C23)/C23)</f>
        <v>-8.1683411053457416E-3</v>
      </c>
      <c r="D78" s="177">
        <f t="shared" ref="D78:H78" si="12">IF(D52="","-",(D52-D23)/D23)</f>
        <v>-9.8310085751652634E-2</v>
      </c>
      <c r="E78" s="177">
        <f t="shared" si="12"/>
        <v>-4.2215904146560963E-2</v>
      </c>
      <c r="F78" s="177" t="str">
        <f t="shared" si="12"/>
        <v>-</v>
      </c>
      <c r="G78" s="177" t="str">
        <f t="shared" si="12"/>
        <v>-</v>
      </c>
      <c r="H78" s="177" t="str">
        <f t="shared" si="12"/>
        <v>-</v>
      </c>
    </row>
    <row r="79" spans="1:8">
      <c r="A79" s="71">
        <f>ROW()</f>
        <v>79</v>
      </c>
      <c r="B79" s="31"/>
      <c r="C79" s="178"/>
      <c r="D79" s="178"/>
      <c r="E79" s="178"/>
      <c r="F79" s="178"/>
      <c r="G79" s="178"/>
      <c r="H79" s="178"/>
    </row>
    <row r="80" spans="1:8">
      <c r="A80" s="71">
        <f>ROW()</f>
        <v>80</v>
      </c>
      <c r="B80" s="31" t="s">
        <v>93</v>
      </c>
      <c r="C80" s="178"/>
      <c r="D80" s="178"/>
      <c r="E80" s="178"/>
      <c r="F80" s="178"/>
      <c r="G80" s="178"/>
      <c r="H80" s="178"/>
    </row>
    <row r="81" spans="1:8">
      <c r="A81" s="71">
        <f>ROW()</f>
        <v>81</v>
      </c>
      <c r="B81" s="52" t="s">
        <v>165</v>
      </c>
      <c r="C81" s="177">
        <f>IF(C55="","-",(C55-C26)/C26)</f>
        <v>2.6765965416668189E-3</v>
      </c>
      <c r="D81" s="177">
        <f t="shared" ref="D81:H81" si="13">IF(D55="","-",(D55-D26)/D26)</f>
        <v>4.9514548840657018E-3</v>
      </c>
      <c r="E81" s="177">
        <f t="shared" si="13"/>
        <v>4.6983295743803759E-3</v>
      </c>
      <c r="F81" s="177" t="str">
        <f t="shared" si="13"/>
        <v>-</v>
      </c>
      <c r="G81" s="177" t="str">
        <f t="shared" si="13"/>
        <v>-</v>
      </c>
      <c r="H81" s="177" t="str">
        <f t="shared" si="13"/>
        <v>-</v>
      </c>
    </row>
    <row r="82" spans="1:8">
      <c r="A82" s="71">
        <f>ROW()</f>
        <v>82</v>
      </c>
      <c r="B82" s="52" t="s">
        <v>90</v>
      </c>
      <c r="C82" s="177">
        <f>IF(C56="","-",(C56-C27)/C27)</f>
        <v>-5.5890334563744471E-3</v>
      </c>
      <c r="D82" s="177">
        <f t="shared" ref="D82:H82" si="14">IF(D56="","-",(D56-D27)/D27)</f>
        <v>1.4044790877055478E-2</v>
      </c>
      <c r="E82" s="177">
        <f t="shared" si="14"/>
        <v>5.9012944130211409E-2</v>
      </c>
      <c r="F82" s="177" t="str">
        <f t="shared" si="14"/>
        <v>-</v>
      </c>
      <c r="G82" s="177" t="str">
        <f t="shared" si="14"/>
        <v>-</v>
      </c>
      <c r="H82" s="177" t="str">
        <f t="shared" si="14"/>
        <v>-</v>
      </c>
    </row>
    <row r="83" spans="1:8">
      <c r="A83" s="71">
        <f>ROW()</f>
        <v>83</v>
      </c>
      <c r="B83" s="52"/>
      <c r="C83" s="178"/>
      <c r="D83" s="178"/>
      <c r="E83" s="178"/>
      <c r="F83" s="178"/>
      <c r="G83" s="178"/>
      <c r="H83" s="178"/>
    </row>
    <row r="84" spans="1:8">
      <c r="A84" s="71">
        <f>ROW()</f>
        <v>84</v>
      </c>
      <c r="B84" s="31" t="s">
        <v>63</v>
      </c>
      <c r="C84" s="178"/>
      <c r="D84" s="178"/>
      <c r="E84" s="178"/>
      <c r="F84" s="178"/>
      <c r="G84" s="178"/>
      <c r="H84" s="178"/>
    </row>
    <row r="85" spans="1:8">
      <c r="A85" s="71">
        <f>ROW()</f>
        <v>85</v>
      </c>
      <c r="B85" s="52" t="s">
        <v>165</v>
      </c>
      <c r="C85" s="177">
        <f>IF(C59=0,"-",(C59-C30)/C30)</f>
        <v>2.6652985599472526E-3</v>
      </c>
      <c r="D85" s="177">
        <f t="shared" ref="D85:H85" si="15">IF(D59=0,"-",(D59-D30)/D30)</f>
        <v>4.7484826373708445E-3</v>
      </c>
      <c r="E85" s="177">
        <f t="shared" si="15"/>
        <v>4.2789324290190616E-3</v>
      </c>
      <c r="F85" s="177" t="str">
        <f t="shared" si="15"/>
        <v>-</v>
      </c>
      <c r="G85" s="177" t="str">
        <f t="shared" si="15"/>
        <v>-</v>
      </c>
      <c r="H85" s="177" t="str">
        <f t="shared" si="15"/>
        <v>-</v>
      </c>
    </row>
    <row r="86" spans="1:8">
      <c r="A86" s="71">
        <f>ROW()</f>
        <v>86</v>
      </c>
      <c r="B86" s="52" t="s">
        <v>90</v>
      </c>
      <c r="C86" s="177">
        <f>IF(C60=0,"-",(C60-C31)/C31)</f>
        <v>-3.2402361358848018E-2</v>
      </c>
      <c r="D86" s="177">
        <f t="shared" ref="D86:H86" si="16">IF(D60=0,"-",(D60-D31)/D31)</f>
        <v>-5.8830120489539658E-3</v>
      </c>
      <c r="E86" s="177">
        <f t="shared" si="16"/>
        <v>3.605921819072605E-2</v>
      </c>
      <c r="F86" s="177" t="str">
        <f t="shared" si="16"/>
        <v>-</v>
      </c>
      <c r="G86" s="177" t="str">
        <f t="shared" si="16"/>
        <v>-</v>
      </c>
      <c r="H86" s="177" t="str">
        <f t="shared" si="16"/>
        <v>-</v>
      </c>
    </row>
    <row r="87" spans="1:8">
      <c r="A87" s="71">
        <f>ROW()</f>
        <v>87</v>
      </c>
      <c r="B87" s="51"/>
      <c r="C87" s="32"/>
      <c r="D87" s="32"/>
      <c r="E87" s="32"/>
      <c r="F87" s="32"/>
      <c r="G87" s="32"/>
      <c r="H87" s="32"/>
    </row>
    <row r="88" spans="1:8">
      <c r="A88" s="71">
        <f>ROW()</f>
        <v>88</v>
      </c>
      <c r="C88" s="28"/>
      <c r="D88" s="28"/>
      <c r="E88" s="28"/>
      <c r="F88" s="28"/>
      <c r="G88" s="28"/>
      <c r="H88" s="28"/>
    </row>
    <row r="89" spans="1:8">
      <c r="A89" s="71">
        <f>ROW()</f>
        <v>89</v>
      </c>
      <c r="B89" s="36" t="s">
        <v>256</v>
      </c>
      <c r="C89" s="45"/>
      <c r="D89" s="45"/>
      <c r="E89" s="45"/>
      <c r="F89" s="45"/>
      <c r="G89" s="45"/>
      <c r="H89" s="45"/>
    </row>
    <row r="90" spans="1:8">
      <c r="A90" s="71">
        <f>ROW()</f>
        <v>90</v>
      </c>
      <c r="B90" s="36"/>
      <c r="C90" s="45"/>
      <c r="D90" s="45"/>
      <c r="E90" s="45"/>
      <c r="F90" s="45"/>
      <c r="G90" s="45"/>
      <c r="H90" s="45"/>
    </row>
    <row r="91" spans="1:8">
      <c r="A91" s="71">
        <f>ROW()</f>
        <v>91</v>
      </c>
      <c r="B91" s="49" t="s">
        <v>94</v>
      </c>
      <c r="C91" s="102">
        <v>9187.9338354008196</v>
      </c>
      <c r="D91" s="102">
        <v>9328.9217679855919</v>
      </c>
      <c r="E91" s="102">
        <v>9428.9862819915397</v>
      </c>
      <c r="F91" s="102">
        <v>9563.150957705906</v>
      </c>
      <c r="G91" s="102">
        <v>9731.7482199624628</v>
      </c>
      <c r="H91" s="102">
        <v>9906.9578886699474</v>
      </c>
    </row>
    <row r="92" spans="1:8">
      <c r="A92" s="71">
        <f>ROW()</f>
        <v>92</v>
      </c>
      <c r="B92" s="49" t="s">
        <v>95</v>
      </c>
      <c r="C92" s="102">
        <v>7955.0329366086007</v>
      </c>
      <c r="D92" s="102">
        <v>8077.102127295946</v>
      </c>
      <c r="E92" s="102">
        <v>8163.7392884862029</v>
      </c>
      <c r="F92" s="102">
        <v>8279.9008143915144</v>
      </c>
      <c r="G92" s="102">
        <v>8425.8745227681848</v>
      </c>
      <c r="H92" s="102">
        <v>8577.5733388839544</v>
      </c>
    </row>
    <row r="93" spans="1:8">
      <c r="A93" s="71">
        <f>ROW()</f>
        <v>93</v>
      </c>
      <c r="B93" s="49" t="s">
        <v>96</v>
      </c>
      <c r="C93" s="102">
        <v>4697.5853716453785</v>
      </c>
      <c r="D93" s="102">
        <v>2211.7164434702786</v>
      </c>
      <c r="E93" s="102">
        <v>2235.439906539109</v>
      </c>
      <c r="F93" s="102">
        <v>2267.2478932271997</v>
      </c>
      <c r="G93" s="102">
        <v>2307.2192153725468</v>
      </c>
      <c r="H93" s="102">
        <v>2348.7582179467963</v>
      </c>
    </row>
    <row r="94" spans="1:8">
      <c r="A94" s="71">
        <f>ROW()</f>
        <v>94</v>
      </c>
      <c r="B94" s="49" t="s">
        <v>99</v>
      </c>
      <c r="C94" s="102">
        <v>3440.0255423336012</v>
      </c>
      <c r="D94" s="102">
        <v>3645.6744086273375</v>
      </c>
      <c r="E94" s="102">
        <v>3684.7788889730855</v>
      </c>
      <c r="F94" s="102">
        <v>3737.2094631550008</v>
      </c>
      <c r="G94" s="102">
        <v>3803.0960403672439</v>
      </c>
      <c r="H94" s="102">
        <v>3871.5666976668904</v>
      </c>
    </row>
    <row r="95" spans="1:8">
      <c r="A95" s="71">
        <f>ROW()</f>
        <v>95</v>
      </c>
      <c r="B95" s="31" t="s">
        <v>97</v>
      </c>
      <c r="C95" s="102">
        <v>2762.1189936975952</v>
      </c>
      <c r="D95" s="102">
        <v>2927.241790790833</v>
      </c>
      <c r="E95" s="102">
        <v>2958.6401704169311</v>
      </c>
      <c r="F95" s="102">
        <v>3000.7385452737931</v>
      </c>
      <c r="G95" s="102">
        <v>3053.6412240789641</v>
      </c>
      <c r="H95" s="102">
        <v>3108.6187527952238</v>
      </c>
    </row>
    <row r="96" spans="1:8">
      <c r="A96" s="71">
        <f>ROW()</f>
        <v>96</v>
      </c>
      <c r="B96" s="31" t="s">
        <v>98</v>
      </c>
      <c r="C96" s="102">
        <v>117727.56053327781</v>
      </c>
      <c r="D96" s="102">
        <v>124977.16474519511</v>
      </c>
      <c r="E96" s="102">
        <v>126317.70329435366</v>
      </c>
      <c r="F96" s="102">
        <v>128115.07293650051</v>
      </c>
      <c r="G96" s="102">
        <v>130373.72708160611</v>
      </c>
      <c r="H96" s="102">
        <v>132720.96593466969</v>
      </c>
    </row>
    <row r="97" spans="1:15">
      <c r="A97" s="71">
        <f>ROW()</f>
        <v>97</v>
      </c>
      <c r="B97" s="52"/>
      <c r="C97" s="52"/>
      <c r="D97" s="52"/>
      <c r="E97" s="52"/>
      <c r="F97" s="52"/>
      <c r="G97" s="52"/>
      <c r="H97" s="52"/>
    </row>
    <row r="98" spans="1:15">
      <c r="A98" s="71">
        <f>ROW()</f>
        <v>98</v>
      </c>
      <c r="B98" s="36" t="s">
        <v>257</v>
      </c>
      <c r="C98" s="45"/>
      <c r="D98" s="45"/>
      <c r="E98" s="45"/>
      <c r="F98" s="45"/>
      <c r="G98" s="45"/>
      <c r="H98" s="45"/>
    </row>
    <row r="99" spans="1:15">
      <c r="A99" s="71">
        <f>ROW()</f>
        <v>99</v>
      </c>
      <c r="B99" s="36"/>
      <c r="C99" s="45"/>
      <c r="D99" s="45"/>
      <c r="E99" s="45"/>
      <c r="F99" s="45"/>
      <c r="G99" s="45"/>
      <c r="H99" s="45"/>
    </row>
    <row r="100" spans="1:15">
      <c r="A100" s="71">
        <f>ROW()</f>
        <v>100</v>
      </c>
      <c r="B100" s="49" t="s">
        <v>94</v>
      </c>
      <c r="C100" s="109">
        <v>9906</v>
      </c>
      <c r="D100" s="109">
        <v>3305</v>
      </c>
      <c r="E100" s="109">
        <v>1367</v>
      </c>
      <c r="F100" s="109"/>
      <c r="G100" s="109"/>
      <c r="H100" s="109"/>
    </row>
    <row r="101" spans="1:15">
      <c r="A101" s="71">
        <f>ROW()</f>
        <v>101</v>
      </c>
      <c r="B101" s="49" t="s">
        <v>95</v>
      </c>
      <c r="C101" s="109">
        <v>8158</v>
      </c>
      <c r="D101" s="109">
        <v>3263</v>
      </c>
      <c r="E101" s="109">
        <v>872</v>
      </c>
      <c r="F101" s="109"/>
      <c r="G101" s="109"/>
      <c r="H101" s="109"/>
    </row>
    <row r="102" spans="1:15">
      <c r="A102" s="71">
        <f>ROW()</f>
        <v>102</v>
      </c>
      <c r="B102" s="49" t="s">
        <v>96</v>
      </c>
      <c r="C102" s="109">
        <v>2222</v>
      </c>
      <c r="D102" s="109">
        <v>9055</v>
      </c>
      <c r="E102" s="109">
        <v>2048</v>
      </c>
      <c r="F102" s="109"/>
      <c r="G102" s="109"/>
      <c r="H102" s="109"/>
    </row>
    <row r="103" spans="1:15">
      <c r="A103" s="71">
        <f>ROW()</f>
        <v>103</v>
      </c>
      <c r="B103" s="49" t="s">
        <v>99</v>
      </c>
      <c r="C103" s="109">
        <v>3695</v>
      </c>
      <c r="D103" s="109">
        <v>911</v>
      </c>
      <c r="E103" s="109">
        <v>163</v>
      </c>
      <c r="F103" s="109"/>
      <c r="G103" s="109"/>
      <c r="H103" s="109"/>
    </row>
    <row r="104" spans="1:15">
      <c r="A104" s="71">
        <f>ROW()</f>
        <v>104</v>
      </c>
      <c r="B104" s="31" t="s">
        <v>97</v>
      </c>
      <c r="C104" s="109">
        <v>3255</v>
      </c>
      <c r="D104" s="109">
        <v>1357</v>
      </c>
      <c r="E104" s="109">
        <v>182</v>
      </c>
      <c r="F104" s="109"/>
      <c r="G104" s="109"/>
      <c r="H104" s="109"/>
    </row>
    <row r="105" spans="1:15">
      <c r="A105" s="71">
        <f>ROW()</f>
        <v>105</v>
      </c>
      <c r="B105" s="31" t="s">
        <v>98</v>
      </c>
      <c r="C105" s="109">
        <v>151050</v>
      </c>
      <c r="D105" s="109">
        <v>104837</v>
      </c>
      <c r="E105" s="109">
        <v>105295</v>
      </c>
      <c r="F105" s="109"/>
      <c r="G105" s="109"/>
      <c r="H105" s="109"/>
    </row>
    <row r="106" spans="1:15">
      <c r="A106" s="71">
        <f>ROW()</f>
        <v>106</v>
      </c>
      <c r="B106" s="31"/>
      <c r="C106" s="31"/>
      <c r="D106" s="31"/>
      <c r="E106" s="31"/>
      <c r="F106" s="31"/>
      <c r="G106" s="31"/>
      <c r="H106" s="31"/>
    </row>
    <row r="107" spans="1:15">
      <c r="A107" s="71">
        <f>ROW()</f>
        <v>107</v>
      </c>
      <c r="B107" s="31" t="s">
        <v>61</v>
      </c>
      <c r="C107" s="45"/>
      <c r="D107" s="45"/>
      <c r="E107" s="45"/>
      <c r="F107" s="45"/>
      <c r="G107" s="45"/>
      <c r="H107" s="45"/>
    </row>
    <row r="108" spans="1:15" ht="15">
      <c r="A108" s="71">
        <f>ROW()</f>
        <v>108</v>
      </c>
      <c r="B108" s="36"/>
      <c r="C108" s="45"/>
      <c r="D108" s="45"/>
      <c r="E108" s="45"/>
      <c r="F108" s="45"/>
      <c r="G108" s="45"/>
      <c r="H108" s="45"/>
      <c r="K108" s="170"/>
      <c r="L108" s="171"/>
      <c r="M108" s="171"/>
      <c r="N108" s="171"/>
      <c r="O108" s="171"/>
    </row>
    <row r="109" spans="1:15">
      <c r="A109" s="71">
        <f>ROW()</f>
        <v>109</v>
      </c>
      <c r="B109" s="49" t="s">
        <v>94</v>
      </c>
      <c r="C109" s="176">
        <f>IF(C100="", "-",(C100-C91)/C91)</f>
        <v>7.8153171046192571E-2</v>
      </c>
      <c r="D109" s="176">
        <f>IF(D100="", "-",(D100-D91)/D91)</f>
        <v>-0.6457254029783065</v>
      </c>
      <c r="E109" s="176">
        <f t="shared" ref="E109:H109" si="17">IF(E100="", "-",(E100-E91)/E91)</f>
        <v>-0.85502153051056629</v>
      </c>
      <c r="F109" s="176" t="str">
        <f t="shared" si="17"/>
        <v>-</v>
      </c>
      <c r="G109" s="176" t="str">
        <f t="shared" si="17"/>
        <v>-</v>
      </c>
      <c r="H109" s="176" t="str">
        <f t="shared" si="17"/>
        <v>-</v>
      </c>
      <c r="I109" s="167"/>
      <c r="K109" s="159"/>
    </row>
    <row r="110" spans="1:15">
      <c r="A110" s="71">
        <f>ROW()</f>
        <v>110</v>
      </c>
      <c r="B110" s="49" t="s">
        <v>95</v>
      </c>
      <c r="C110" s="176">
        <f t="shared" ref="C110:H114" si="18">IF(C101="", "-",(C101-C92)/C92)</f>
        <v>2.5514295793466375E-2</v>
      </c>
      <c r="D110" s="176">
        <f t="shared" si="18"/>
        <v>-0.59601847932899821</v>
      </c>
      <c r="E110" s="176">
        <f t="shared" si="18"/>
        <v>-0.89318620191242115</v>
      </c>
      <c r="F110" s="176" t="str">
        <f t="shared" si="18"/>
        <v>-</v>
      </c>
      <c r="G110" s="176" t="str">
        <f t="shared" si="18"/>
        <v>-</v>
      </c>
      <c r="H110" s="176" t="str">
        <f t="shared" si="18"/>
        <v>-</v>
      </c>
      <c r="I110" s="167"/>
      <c r="K110" s="159"/>
    </row>
    <row r="111" spans="1:15">
      <c r="A111" s="71">
        <f>ROW()</f>
        <v>111</v>
      </c>
      <c r="B111" s="49" t="s">
        <v>96</v>
      </c>
      <c r="C111" s="176">
        <f t="shared" si="18"/>
        <v>-0.52699103385922685</v>
      </c>
      <c r="D111" s="176">
        <f t="shared" si="18"/>
        <v>3.0941052939825839</v>
      </c>
      <c r="E111" s="176">
        <f t="shared" si="18"/>
        <v>-8.3849226271218352E-2</v>
      </c>
      <c r="F111" s="176" t="str">
        <f t="shared" si="18"/>
        <v>-</v>
      </c>
      <c r="G111" s="176" t="str">
        <f t="shared" si="18"/>
        <v>-</v>
      </c>
      <c r="H111" s="176" t="str">
        <f t="shared" si="18"/>
        <v>-</v>
      </c>
      <c r="I111" s="167"/>
      <c r="K111" s="172"/>
    </row>
    <row r="112" spans="1:15">
      <c r="A112" s="71">
        <f>ROW()</f>
        <v>112</v>
      </c>
      <c r="B112" s="49" t="s">
        <v>99</v>
      </c>
      <c r="C112" s="176">
        <f t="shared" si="18"/>
        <v>7.4119931532087541E-2</v>
      </c>
      <c r="D112" s="176">
        <f t="shared" si="18"/>
        <v>-0.75011482159675147</v>
      </c>
      <c r="E112" s="176">
        <f t="shared" si="18"/>
        <v>-0.95576396714392087</v>
      </c>
      <c r="F112" s="176" t="str">
        <f t="shared" si="18"/>
        <v>-</v>
      </c>
      <c r="G112" s="176" t="str">
        <f t="shared" si="18"/>
        <v>-</v>
      </c>
      <c r="H112" s="176" t="str">
        <f t="shared" si="18"/>
        <v>-</v>
      </c>
      <c r="I112" s="167"/>
      <c r="K112" s="172"/>
    </row>
    <row r="113" spans="1:11">
      <c r="A113" s="71">
        <f>ROW()</f>
        <v>113</v>
      </c>
      <c r="B113" s="31" t="s">
        <v>97</v>
      </c>
      <c r="C113" s="176">
        <f t="shared" si="18"/>
        <v>0.17844307483747995</v>
      </c>
      <c r="D113" s="176">
        <f t="shared" si="18"/>
        <v>-0.5364236721854847</v>
      </c>
      <c r="E113" s="176">
        <f t="shared" si="18"/>
        <v>-0.93848525352295453</v>
      </c>
      <c r="F113" s="176" t="str">
        <f t="shared" si="18"/>
        <v>-</v>
      </c>
      <c r="G113" s="176" t="str">
        <f t="shared" si="18"/>
        <v>-</v>
      </c>
      <c r="H113" s="176" t="str">
        <f t="shared" si="18"/>
        <v>-</v>
      </c>
      <c r="I113" s="167"/>
      <c r="K113" s="172"/>
    </row>
    <row r="114" spans="1:11">
      <c r="A114" s="71">
        <f>ROW()</f>
        <v>114</v>
      </c>
      <c r="B114" s="31" t="s">
        <v>98</v>
      </c>
      <c r="C114" s="176">
        <f t="shared" si="18"/>
        <v>0.28304705640530969</v>
      </c>
      <c r="D114" s="176">
        <f t="shared" si="18"/>
        <v>-0.16115075731040238</v>
      </c>
      <c r="E114" s="176">
        <f t="shared" si="18"/>
        <v>-0.166427212861567</v>
      </c>
      <c r="F114" s="176" t="str">
        <f t="shared" si="18"/>
        <v>-</v>
      </c>
      <c r="G114" s="176" t="str">
        <f t="shared" si="18"/>
        <v>-</v>
      </c>
      <c r="H114" s="176" t="str">
        <f t="shared" si="18"/>
        <v>-</v>
      </c>
      <c r="I114" s="167"/>
      <c r="K114" s="159"/>
    </row>
    <row r="115" spans="1:11">
      <c r="A115" s="71">
        <f>ROW()</f>
        <v>115</v>
      </c>
      <c r="B115" s="31"/>
      <c r="C115" s="31"/>
      <c r="D115" s="31"/>
      <c r="E115" s="31"/>
      <c r="F115" s="31"/>
      <c r="G115" s="31"/>
      <c r="H115" s="31"/>
      <c r="I115" s="167"/>
    </row>
    <row r="116" spans="1:11">
      <c r="A116" s="71">
        <f>ROW()</f>
        <v>116</v>
      </c>
      <c r="B116" s="31" t="s">
        <v>314</v>
      </c>
      <c r="C116" s="45"/>
      <c r="D116" s="45"/>
      <c r="E116" s="45"/>
      <c r="F116" s="45"/>
      <c r="G116" s="45"/>
      <c r="H116" s="45"/>
      <c r="I116" s="167"/>
    </row>
    <row r="117" spans="1:11">
      <c r="A117" s="71">
        <f>ROW()</f>
        <v>117</v>
      </c>
      <c r="B117" s="36"/>
      <c r="C117" s="45"/>
      <c r="D117" s="45"/>
      <c r="E117" s="45"/>
      <c r="F117" s="45"/>
      <c r="G117" s="45"/>
      <c r="H117" s="45"/>
    </row>
    <row r="118" spans="1:11">
      <c r="A118" s="71">
        <f>ROW()</f>
        <v>118</v>
      </c>
      <c r="B118" s="49" t="s">
        <v>94</v>
      </c>
      <c r="C118" s="168">
        <f>IF(C100="","-",C100-C91)</f>
        <v>718.06616459918041</v>
      </c>
      <c r="D118" s="168">
        <f t="shared" ref="D118:H118" si="19">IF(D100="","-",D100-D91)</f>
        <v>-6023.9217679855919</v>
      </c>
      <c r="E118" s="168">
        <f t="shared" si="19"/>
        <v>-8061.9862819915397</v>
      </c>
      <c r="F118" s="168" t="str">
        <f t="shared" si="19"/>
        <v>-</v>
      </c>
      <c r="G118" s="168" t="str">
        <f t="shared" si="19"/>
        <v>-</v>
      </c>
      <c r="H118" s="168" t="str">
        <f t="shared" si="19"/>
        <v>-</v>
      </c>
      <c r="J118" s="172"/>
      <c r="K118" s="159"/>
    </row>
    <row r="119" spans="1:11">
      <c r="A119" s="71">
        <f>ROW()</f>
        <v>119</v>
      </c>
      <c r="B119" s="49" t="s">
        <v>95</v>
      </c>
      <c r="C119" s="168">
        <f t="shared" ref="C119:H123" si="20">IF(C101="","-",C101-C92)</f>
        <v>202.96706339139928</v>
      </c>
      <c r="D119" s="168">
        <f t="shared" si="20"/>
        <v>-4814.102127295946</v>
      </c>
      <c r="E119" s="168">
        <f t="shared" si="20"/>
        <v>-7291.7392884862029</v>
      </c>
      <c r="F119" s="168" t="str">
        <f t="shared" si="20"/>
        <v>-</v>
      </c>
      <c r="G119" s="168" t="str">
        <f t="shared" si="20"/>
        <v>-</v>
      </c>
      <c r="H119" s="168" t="str">
        <f t="shared" si="20"/>
        <v>-</v>
      </c>
      <c r="J119" s="172"/>
      <c r="K119" s="159"/>
    </row>
    <row r="120" spans="1:11">
      <c r="A120" s="71">
        <f>ROW()</f>
        <v>120</v>
      </c>
      <c r="B120" s="49" t="s">
        <v>96</v>
      </c>
      <c r="C120" s="168">
        <f t="shared" si="20"/>
        <v>-2475.5853716453785</v>
      </c>
      <c r="D120" s="168">
        <f t="shared" si="20"/>
        <v>6843.283556529721</v>
      </c>
      <c r="E120" s="168">
        <f t="shared" si="20"/>
        <v>-187.43990653910896</v>
      </c>
      <c r="F120" s="168" t="str">
        <f t="shared" si="20"/>
        <v>-</v>
      </c>
      <c r="G120" s="168" t="str">
        <f t="shared" si="20"/>
        <v>-</v>
      </c>
      <c r="H120" s="168" t="str">
        <f t="shared" si="20"/>
        <v>-</v>
      </c>
      <c r="J120" s="159"/>
      <c r="K120" s="159"/>
    </row>
    <row r="121" spans="1:11">
      <c r="A121" s="71">
        <f>ROW()</f>
        <v>121</v>
      </c>
      <c r="B121" s="49" t="s">
        <v>99</v>
      </c>
      <c r="C121" s="168">
        <f t="shared" si="20"/>
        <v>254.97445766639885</v>
      </c>
      <c r="D121" s="168">
        <f t="shared" si="20"/>
        <v>-2734.6744086273375</v>
      </c>
      <c r="E121" s="168">
        <f t="shared" si="20"/>
        <v>-3521.7788889730855</v>
      </c>
      <c r="F121" s="168" t="str">
        <f t="shared" si="20"/>
        <v>-</v>
      </c>
      <c r="G121" s="168" t="str">
        <f t="shared" si="20"/>
        <v>-</v>
      </c>
      <c r="H121" s="168" t="str">
        <f t="shared" si="20"/>
        <v>-</v>
      </c>
      <c r="J121" s="172"/>
      <c r="K121" s="159"/>
    </row>
    <row r="122" spans="1:11">
      <c r="A122" s="71">
        <f>ROW()</f>
        <v>122</v>
      </c>
      <c r="B122" s="31" t="s">
        <v>97</v>
      </c>
      <c r="C122" s="168">
        <f t="shared" si="20"/>
        <v>492.88100630240478</v>
      </c>
      <c r="D122" s="168">
        <f t="shared" si="20"/>
        <v>-1570.241790790833</v>
      </c>
      <c r="E122" s="168">
        <f t="shared" si="20"/>
        <v>-2776.6401704169311</v>
      </c>
      <c r="F122" s="168" t="str">
        <f t="shared" si="20"/>
        <v>-</v>
      </c>
      <c r="G122" s="168" t="str">
        <f t="shared" si="20"/>
        <v>-</v>
      </c>
      <c r="H122" s="168" t="str">
        <f t="shared" si="20"/>
        <v>-</v>
      </c>
      <c r="J122" s="172"/>
      <c r="K122" s="159"/>
    </row>
    <row r="123" spans="1:11">
      <c r="A123" s="71">
        <f>ROW()</f>
        <v>123</v>
      </c>
      <c r="B123" s="31" t="s">
        <v>98</v>
      </c>
      <c r="C123" s="168">
        <f t="shared" si="20"/>
        <v>33322.439466722193</v>
      </c>
      <c r="D123" s="168">
        <f t="shared" si="20"/>
        <v>-20140.164745195114</v>
      </c>
      <c r="E123" s="168">
        <f t="shared" si="20"/>
        <v>-21022.703294353661</v>
      </c>
      <c r="F123" s="168" t="str">
        <f t="shared" si="20"/>
        <v>-</v>
      </c>
      <c r="G123" s="168" t="str">
        <f t="shared" si="20"/>
        <v>-</v>
      </c>
      <c r="H123" s="168" t="str">
        <f t="shared" si="20"/>
        <v>-</v>
      </c>
      <c r="J123" s="159"/>
      <c r="K123" s="159"/>
    </row>
    <row r="124" spans="1:11">
      <c r="A124" s="71">
        <f>ROW()</f>
        <v>124</v>
      </c>
      <c r="B124" s="31"/>
      <c r="C124" s="31"/>
      <c r="D124" s="31"/>
      <c r="E124" s="31"/>
      <c r="F124" s="31"/>
      <c r="G124" s="31"/>
      <c r="H124" s="31"/>
    </row>
    <row r="126" spans="1:11">
      <c r="B126" s="41" t="s">
        <v>88</v>
      </c>
      <c r="C126" s="16"/>
      <c r="D126" s="16"/>
      <c r="E126" s="16"/>
      <c r="F126" s="16"/>
      <c r="G126" s="16"/>
      <c r="H126" s="16"/>
    </row>
    <row r="127" spans="1:11">
      <c r="B127" s="16"/>
      <c r="C127" s="16"/>
      <c r="D127" s="16"/>
      <c r="E127" s="16"/>
      <c r="F127" s="16"/>
      <c r="G127" s="16"/>
      <c r="H127" s="16"/>
    </row>
  </sheetData>
  <phoneticPr fontId="21" type="noConversion"/>
  <conditionalFormatting sqref="C65:D66">
    <cfRule type="cellIs" dxfId="9" priority="5" operator="between">
      <formula>-0.05</formula>
      <formula>0.05</formula>
    </cfRule>
  </conditionalFormatting>
  <conditionalFormatting sqref="C65:H66 C69:H70 C73:H74 C77:H78 C81:H82 C85:H86">
    <cfRule type="cellIs" dxfId="8" priority="3" operator="between">
      <formula>-0.050000000001</formula>
      <formula>0.050000000001</formula>
    </cfRule>
  </conditionalFormatting>
  <conditionalFormatting sqref="C69:H70">
    <cfRule type="cellIs" dxfId="7" priority="4" operator="between">
      <formula>-0.05</formula>
      <formula>0.05</formula>
    </cfRule>
  </conditionalFormatting>
  <conditionalFormatting sqref="C109:H114">
    <cfRule type="cellIs" dxfId="6" priority="2" operator="between">
      <formula>-0.250000000001</formula>
      <formula>0.250000000001</formula>
    </cfRule>
  </conditionalFormatting>
  <conditionalFormatting sqref="C118:H123">
    <cfRule type="cellIs" dxfId="5" priority="1" operator="between">
      <formula>-1000</formula>
      <formula>1000</formula>
    </cfRule>
  </conditionalFormatting>
  <hyperlinks>
    <hyperlink ref="I2" location="'2-Contents'!A1" display="Go to Contents" xr:uid="{00000000-0004-0000-0300-000000000000}"/>
  </hyperlinks>
  <pageMargins left="0.7" right="0.7" top="0.75" bottom="0.75" header="0.3" footer="0.3"/>
  <pageSetup paperSize="9" scale="81" orientation="landscape" r:id="rId1"/>
  <headerFooter>
    <oddHeader>&amp;LRegulatory Information Notice, Appendix A - Regulatory Templates</oddHeader>
    <oddFooter>&amp;L&amp;A  [&amp;P of &amp;N]</oddFooter>
  </headerFooter>
  <rowBreaks count="5" manualBreakCount="5">
    <brk id="35" max="7" man="1"/>
    <brk id="61" max="7" man="1"/>
    <brk id="87" max="7" man="1"/>
    <brk id="106" max="7" man="1"/>
    <brk id="13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7"/>
  <sheetViews>
    <sheetView zoomScaleNormal="100" workbookViewId="0">
      <pane xSplit="1" ySplit="2" topLeftCell="B3" activePane="bottomRight" state="frozen"/>
      <selection activeCell="M42" sqref="M42"/>
      <selection pane="topRight" activeCell="M42" sqref="M42"/>
      <selection pane="bottomLeft" activeCell="M42" sqref="M42"/>
      <selection pane="bottomRight" activeCell="C25" sqref="C25"/>
    </sheetView>
  </sheetViews>
  <sheetFormatPr defaultColWidth="9" defaultRowHeight="14.25"/>
  <cols>
    <col min="1" max="1" width="3.375" style="72" bestFit="1" customWidth="1"/>
    <col min="2" max="2" width="29.625" style="28" customWidth="1"/>
    <col min="3" max="3" width="13.5" style="28" customWidth="1"/>
    <col min="4" max="8" width="13.5" style="50" customWidth="1"/>
    <col min="9" max="16384" width="9" style="28"/>
  </cols>
  <sheetData>
    <row r="1" spans="1:9">
      <c r="A1" s="71" t="s">
        <v>177</v>
      </c>
      <c r="B1" s="96" t="str">
        <f>SUBSTITUTE(ADDRESS(1,COLUMN(),4),1,"")</f>
        <v>B</v>
      </c>
      <c r="C1" s="96" t="str">
        <f t="shared" ref="C1:H1" si="0">SUBSTITUTE(ADDRESS(1,COLUMN(),4),1,"")</f>
        <v>C</v>
      </c>
      <c r="D1" s="96" t="str">
        <f t="shared" si="0"/>
        <v>D</v>
      </c>
      <c r="E1" s="96" t="str">
        <f t="shared" si="0"/>
        <v>E</v>
      </c>
      <c r="F1" s="96" t="str">
        <f t="shared" si="0"/>
        <v>F</v>
      </c>
      <c r="G1" s="96" t="str">
        <f t="shared" si="0"/>
        <v>G</v>
      </c>
      <c r="H1" s="96" t="str">
        <f t="shared" si="0"/>
        <v>H</v>
      </c>
    </row>
    <row r="2" spans="1:9" s="43" customFormat="1" ht="18">
      <c r="A2" s="71">
        <f>ROW()</f>
        <v>2</v>
      </c>
      <c r="B2" s="29" t="s">
        <v>182</v>
      </c>
      <c r="C2" s="29"/>
      <c r="D2" s="29"/>
      <c r="E2" s="29"/>
      <c r="F2" s="29"/>
      <c r="G2" s="29"/>
      <c r="H2" s="29"/>
      <c r="I2" s="101" t="s">
        <v>253</v>
      </c>
    </row>
    <row r="3" spans="1:9">
      <c r="A3" s="71">
        <f>ROW()</f>
        <v>3</v>
      </c>
      <c r="B3" s="30"/>
      <c r="C3" s="30"/>
      <c r="D3" s="30"/>
      <c r="E3" s="30"/>
      <c r="F3" s="30"/>
      <c r="G3" s="30"/>
      <c r="H3" s="30"/>
    </row>
    <row r="4" spans="1:9">
      <c r="A4" s="71">
        <f>ROW()</f>
        <v>4</v>
      </c>
      <c r="B4" s="44" t="s">
        <v>28</v>
      </c>
      <c r="C4" s="45" t="s">
        <v>45</v>
      </c>
      <c r="D4" s="45" t="s">
        <v>42</v>
      </c>
      <c r="E4" s="45" t="s">
        <v>42</v>
      </c>
      <c r="F4" s="45" t="s">
        <v>42</v>
      </c>
      <c r="G4" s="45" t="s">
        <v>42</v>
      </c>
      <c r="H4" s="45" t="s">
        <v>42</v>
      </c>
    </row>
    <row r="5" spans="1:9">
      <c r="A5" s="71">
        <f>ROW()</f>
        <v>5</v>
      </c>
      <c r="B5" s="49" t="s">
        <v>46</v>
      </c>
      <c r="C5" s="32">
        <v>2019</v>
      </c>
      <c r="D5" s="32">
        <v>2020</v>
      </c>
      <c r="E5" s="32">
        <v>2021</v>
      </c>
      <c r="F5" s="32">
        <v>2022</v>
      </c>
      <c r="G5" s="32">
        <v>2023</v>
      </c>
      <c r="H5" s="32">
        <v>2024</v>
      </c>
    </row>
    <row r="6" spans="1:9">
      <c r="A6" s="71">
        <f>ROW()</f>
        <v>6</v>
      </c>
      <c r="B6" s="243"/>
      <c r="C6" s="243"/>
      <c r="D6" s="243"/>
      <c r="E6" s="243"/>
      <c r="F6" s="243"/>
      <c r="G6" s="243"/>
      <c r="H6" s="243"/>
    </row>
    <row r="7" spans="1:9">
      <c r="A7" s="71">
        <f>ROW()</f>
        <v>7</v>
      </c>
      <c r="B7" s="48" t="s">
        <v>183</v>
      </c>
      <c r="C7" s="48"/>
      <c r="D7" s="45"/>
      <c r="E7" s="45"/>
      <c r="F7" s="45"/>
      <c r="G7" s="45"/>
      <c r="H7" s="45"/>
    </row>
    <row r="8" spans="1:9">
      <c r="A8" s="71">
        <f>ROW()</f>
        <v>8</v>
      </c>
      <c r="B8" s="31"/>
      <c r="C8" s="31"/>
      <c r="D8" s="32"/>
      <c r="E8" s="32"/>
      <c r="F8" s="32"/>
      <c r="G8" s="32"/>
      <c r="H8" s="32"/>
    </row>
    <row r="9" spans="1:9" ht="14.25" customHeight="1">
      <c r="A9" s="71">
        <f>ROW()</f>
        <v>9</v>
      </c>
      <c r="B9" s="49" t="s">
        <v>179</v>
      </c>
      <c r="C9" s="116">
        <v>108</v>
      </c>
      <c r="D9" s="116">
        <v>112</v>
      </c>
      <c r="E9" s="116">
        <v>126</v>
      </c>
      <c r="F9" s="142"/>
      <c r="G9" s="142"/>
      <c r="H9" s="142"/>
    </row>
    <row r="10" spans="1:9">
      <c r="A10" s="71">
        <f>ROW()</f>
        <v>10</v>
      </c>
      <c r="B10" s="49" t="s">
        <v>180</v>
      </c>
      <c r="C10" s="116">
        <v>72</v>
      </c>
      <c r="D10" s="116">
        <v>74</v>
      </c>
      <c r="E10" s="116">
        <v>78</v>
      </c>
      <c r="F10" s="142"/>
      <c r="G10" s="142"/>
      <c r="H10" s="142"/>
    </row>
    <row r="11" spans="1:9">
      <c r="A11" s="71">
        <f>ROW()</f>
        <v>11</v>
      </c>
      <c r="B11" s="31" t="s">
        <v>181</v>
      </c>
      <c r="C11" s="116">
        <v>45</v>
      </c>
      <c r="D11" s="116">
        <v>44</v>
      </c>
      <c r="E11" s="116">
        <v>38</v>
      </c>
      <c r="F11" s="142"/>
      <c r="G11" s="142"/>
      <c r="H11" s="142"/>
    </row>
    <row r="12" spans="1:9">
      <c r="A12" s="71">
        <f>ROW()</f>
        <v>12</v>
      </c>
      <c r="B12" s="31"/>
      <c r="C12" s="31"/>
      <c r="D12" s="31"/>
      <c r="E12" s="31"/>
      <c r="F12" s="31"/>
      <c r="G12" s="31"/>
      <c r="H12" s="31"/>
    </row>
    <row r="13" spans="1:9">
      <c r="A13" s="71"/>
    </row>
    <row r="14" spans="1:9">
      <c r="A14" s="71"/>
      <c r="B14" s="41"/>
      <c r="C14" s="41"/>
      <c r="D14" s="16"/>
      <c r="E14" s="16"/>
      <c r="F14" s="16"/>
      <c r="G14" s="16"/>
      <c r="H14" s="16"/>
    </row>
    <row r="15" spans="1:9">
      <c r="A15" s="71"/>
      <c r="B15" s="16"/>
      <c r="C15" s="16"/>
      <c r="D15" s="16"/>
      <c r="E15" s="16"/>
      <c r="F15" s="16"/>
      <c r="G15" s="16"/>
      <c r="H15" s="16"/>
    </row>
    <row r="16" spans="1:9">
      <c r="A16" s="71"/>
    </row>
    <row r="17" spans="1:1">
      <c r="A17" s="71"/>
    </row>
  </sheetData>
  <mergeCells count="1">
    <mergeCell ref="B6:H6"/>
  </mergeCells>
  <hyperlinks>
    <hyperlink ref="I2" location="'2-Contents'!A1" display="Go to Contents" xr:uid="{00000000-0004-0000-0400-000000000000}"/>
  </hyperlinks>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72"/>
  <sheetViews>
    <sheetView zoomScale="90" zoomScaleNormal="90" workbookViewId="0">
      <pane xSplit="2" ySplit="6" topLeftCell="C7" activePane="bottomRight" state="frozen"/>
      <selection activeCell="M42" sqref="M42"/>
      <selection pane="topRight" activeCell="M42" sqref="M42"/>
      <selection pane="bottomLeft" activeCell="M42" sqref="M42"/>
      <selection pane="bottomRight" activeCell="K69" sqref="K69"/>
    </sheetView>
  </sheetViews>
  <sheetFormatPr defaultColWidth="9" defaultRowHeight="14.25"/>
  <cols>
    <col min="1" max="1" width="3.375" style="72" bestFit="1" customWidth="1"/>
    <col min="2" max="2" width="39.625" style="28" customWidth="1"/>
    <col min="3" max="7" width="13.5" style="50" customWidth="1"/>
    <col min="8" max="8" width="3.125" style="28" customWidth="1"/>
    <col min="9" max="13" width="13.5" style="50" customWidth="1"/>
    <col min="14" max="14" width="9" style="28"/>
    <col min="15" max="15" width="9.875" style="28" bestFit="1" customWidth="1"/>
    <col min="16" max="16384" width="9" style="28"/>
  </cols>
  <sheetData>
    <row r="1" spans="1:14">
      <c r="A1" s="71" t="s">
        <v>177</v>
      </c>
      <c r="B1" s="96" t="str">
        <f>SUBSTITUTE(ADDRESS(1,COLUMN(),4),1,"")</f>
        <v>B</v>
      </c>
      <c r="C1" s="96" t="str">
        <f t="shared" ref="C1:M1" si="0">SUBSTITUTE(ADDRESS(1,COLUMN(),4),1,"")</f>
        <v>C</v>
      </c>
      <c r="D1" s="96" t="str">
        <f t="shared" si="0"/>
        <v>D</v>
      </c>
      <c r="E1" s="96" t="str">
        <f t="shared" si="0"/>
        <v>E</v>
      </c>
      <c r="F1" s="96" t="str">
        <f t="shared" si="0"/>
        <v>F</v>
      </c>
      <c r="G1" s="96" t="str">
        <f t="shared" si="0"/>
        <v>G</v>
      </c>
      <c r="H1" s="96" t="str">
        <f t="shared" si="0"/>
        <v>H</v>
      </c>
      <c r="I1" s="96" t="str">
        <f t="shared" si="0"/>
        <v>I</v>
      </c>
      <c r="J1" s="96" t="str">
        <f t="shared" si="0"/>
        <v>J</v>
      </c>
      <c r="K1" s="96" t="str">
        <f t="shared" si="0"/>
        <v>K</v>
      </c>
      <c r="L1" s="96" t="str">
        <f t="shared" si="0"/>
        <v>L</v>
      </c>
      <c r="M1" s="96" t="str">
        <f t="shared" si="0"/>
        <v>M</v>
      </c>
    </row>
    <row r="2" spans="1:14" s="43" customFormat="1" ht="18">
      <c r="A2" s="71">
        <f>ROW()</f>
        <v>2</v>
      </c>
      <c r="B2" s="29" t="s">
        <v>209</v>
      </c>
      <c r="C2" s="29"/>
      <c r="D2" s="29"/>
      <c r="E2" s="29"/>
      <c r="F2" s="29"/>
      <c r="G2" s="29"/>
      <c r="H2" s="29"/>
      <c r="I2" s="29"/>
      <c r="J2" s="29"/>
      <c r="K2" s="29"/>
      <c r="L2" s="29"/>
      <c r="M2" s="29"/>
      <c r="N2" s="101" t="s">
        <v>253</v>
      </c>
    </row>
    <row r="3" spans="1:14">
      <c r="A3" s="71">
        <f>ROW()</f>
        <v>3</v>
      </c>
      <c r="B3" s="30"/>
      <c r="C3" s="30"/>
      <c r="D3" s="30"/>
      <c r="E3" s="30"/>
      <c r="F3" s="30"/>
      <c r="G3" s="30"/>
      <c r="I3" s="30"/>
      <c r="J3" s="30"/>
      <c r="K3" s="30"/>
      <c r="L3" s="30"/>
      <c r="M3" s="30"/>
    </row>
    <row r="4" spans="1:14">
      <c r="A4" s="71">
        <f>ROW()</f>
        <v>4</v>
      </c>
      <c r="B4" s="44" t="s">
        <v>28</v>
      </c>
      <c r="C4" s="45" t="s">
        <v>42</v>
      </c>
      <c r="D4" s="45" t="s">
        <v>42</v>
      </c>
      <c r="E4" s="45" t="s">
        <v>42</v>
      </c>
      <c r="F4" s="45" t="s">
        <v>42</v>
      </c>
      <c r="G4" s="45" t="s">
        <v>42</v>
      </c>
      <c r="H4" s="49"/>
      <c r="I4" s="45" t="s">
        <v>42</v>
      </c>
      <c r="J4" s="45" t="s">
        <v>42</v>
      </c>
      <c r="K4" s="45" t="s">
        <v>42</v>
      </c>
      <c r="L4" s="45" t="s">
        <v>42</v>
      </c>
      <c r="M4" s="45" t="s">
        <v>42</v>
      </c>
    </row>
    <row r="5" spans="1:14">
      <c r="A5" s="71">
        <f>ROW()</f>
        <v>5</v>
      </c>
      <c r="B5" s="49" t="s">
        <v>46</v>
      </c>
      <c r="C5" s="32">
        <v>2020</v>
      </c>
      <c r="D5" s="32">
        <v>2021</v>
      </c>
      <c r="E5" s="32">
        <v>2022</v>
      </c>
      <c r="F5" s="32">
        <v>2023</v>
      </c>
      <c r="G5" s="32">
        <v>2024</v>
      </c>
      <c r="H5" s="49"/>
      <c r="I5" s="32">
        <v>2020</v>
      </c>
      <c r="J5" s="32">
        <v>2021</v>
      </c>
      <c r="K5" s="32">
        <v>2022</v>
      </c>
      <c r="L5" s="32">
        <v>2023</v>
      </c>
      <c r="M5" s="32">
        <v>2024</v>
      </c>
    </row>
    <row r="6" spans="1:14">
      <c r="A6" s="71">
        <f>ROW()</f>
        <v>6</v>
      </c>
      <c r="B6" s="49"/>
      <c r="C6" s="80" t="s">
        <v>40</v>
      </c>
      <c r="D6" s="80" t="s">
        <v>40</v>
      </c>
      <c r="E6" s="80" t="s">
        <v>40</v>
      </c>
      <c r="F6" s="80" t="s">
        <v>40</v>
      </c>
      <c r="G6" s="80" t="s">
        <v>40</v>
      </c>
      <c r="H6" s="49"/>
      <c r="I6" s="80" t="s">
        <v>39</v>
      </c>
      <c r="J6" s="80" t="s">
        <v>39</v>
      </c>
      <c r="K6" s="80" t="s">
        <v>39</v>
      </c>
      <c r="L6" s="80" t="s">
        <v>39</v>
      </c>
      <c r="M6" s="80" t="s">
        <v>39</v>
      </c>
    </row>
    <row r="7" spans="1:14">
      <c r="A7" s="71">
        <f>ROW()</f>
        <v>7</v>
      </c>
      <c r="C7" s="28"/>
      <c r="D7" s="28"/>
      <c r="E7" s="28"/>
      <c r="F7" s="28"/>
      <c r="G7" s="28"/>
      <c r="I7" s="28"/>
      <c r="J7" s="28"/>
      <c r="K7" s="28"/>
      <c r="L7" s="28"/>
      <c r="M7" s="28"/>
    </row>
    <row r="8" spans="1:14">
      <c r="A8" s="71">
        <f>ROW()</f>
        <v>8</v>
      </c>
      <c r="B8" s="49" t="s">
        <v>301</v>
      </c>
      <c r="C8" s="49"/>
      <c r="D8" s="49"/>
      <c r="E8" s="49"/>
      <c r="F8" s="49"/>
      <c r="G8" s="49"/>
      <c r="H8" s="49"/>
      <c r="I8" s="49"/>
      <c r="J8" s="49"/>
      <c r="K8" s="49"/>
      <c r="L8" s="49"/>
      <c r="M8" s="49"/>
    </row>
    <row r="9" spans="1:14">
      <c r="A9" s="71">
        <f>ROW()</f>
        <v>9</v>
      </c>
      <c r="B9" s="49"/>
      <c r="C9" s="49"/>
      <c r="D9" s="49"/>
      <c r="E9" s="49"/>
      <c r="F9" s="49"/>
      <c r="G9" s="49"/>
      <c r="H9" s="49"/>
      <c r="I9" s="49"/>
      <c r="J9" s="49"/>
      <c r="K9" s="49"/>
      <c r="L9" s="49"/>
      <c r="M9" s="49"/>
    </row>
    <row r="10" spans="1:14">
      <c r="A10" s="71">
        <f>ROW()</f>
        <v>10</v>
      </c>
      <c r="B10" s="49" t="s">
        <v>211</v>
      </c>
      <c r="C10" s="49"/>
      <c r="D10" s="49"/>
      <c r="E10" s="49"/>
      <c r="F10" s="49"/>
      <c r="G10" s="49"/>
      <c r="H10" s="49"/>
      <c r="I10" s="49"/>
      <c r="J10" s="49"/>
      <c r="K10" s="49"/>
      <c r="L10" s="49"/>
      <c r="M10" s="49"/>
    </row>
    <row r="11" spans="1:14">
      <c r="A11" s="71">
        <f>ROW()</f>
        <v>11</v>
      </c>
      <c r="B11" s="52" t="s">
        <v>213</v>
      </c>
      <c r="C11" s="115">
        <v>73</v>
      </c>
      <c r="D11" s="115">
        <v>73</v>
      </c>
      <c r="E11" s="115">
        <v>72.5</v>
      </c>
      <c r="F11" s="115">
        <v>72</v>
      </c>
      <c r="G11" s="115">
        <v>72</v>
      </c>
      <c r="H11" s="49"/>
      <c r="I11" s="116">
        <v>70</v>
      </c>
      <c r="J11" s="116">
        <v>70</v>
      </c>
      <c r="K11" s="116"/>
      <c r="L11" s="116"/>
      <c r="M11" s="116"/>
    </row>
    <row r="12" spans="1:14">
      <c r="A12" s="71">
        <f>ROW()</f>
        <v>12</v>
      </c>
      <c r="B12" s="52" t="s">
        <v>210</v>
      </c>
      <c r="C12" s="79"/>
      <c r="D12" s="79"/>
      <c r="E12" s="79"/>
      <c r="F12" s="79"/>
      <c r="G12" s="79"/>
      <c r="H12" s="49"/>
      <c r="I12" s="79"/>
      <c r="J12" s="79"/>
      <c r="K12" s="79"/>
      <c r="L12" s="79"/>
      <c r="M12" s="79"/>
    </row>
    <row r="13" spans="1:14">
      <c r="A13" s="71">
        <f>ROW()</f>
        <v>13</v>
      </c>
      <c r="B13" s="165" t="s">
        <v>294</v>
      </c>
      <c r="C13" s="115">
        <v>17062.426604</v>
      </c>
      <c r="D13" s="115">
        <v>17077.613603999998</v>
      </c>
      <c r="E13" s="115">
        <v>15164.613604</v>
      </c>
      <c r="F13" s="115">
        <v>13454.813603999999</v>
      </c>
      <c r="G13" s="115">
        <v>13474.813604000001</v>
      </c>
      <c r="H13" s="49"/>
      <c r="I13" s="116">
        <v>16896.726076712337</v>
      </c>
      <c r="J13" s="116">
        <v>17662.971630136992</v>
      </c>
      <c r="K13" s="116"/>
      <c r="L13" s="116"/>
      <c r="M13" s="116"/>
    </row>
    <row r="14" spans="1:14">
      <c r="A14" s="71">
        <f>ROW()</f>
        <v>14</v>
      </c>
      <c r="B14" s="165" t="s">
        <v>295</v>
      </c>
      <c r="C14" s="115">
        <v>6557.3220000000001</v>
      </c>
      <c r="D14" s="115">
        <v>6562.5219999999999</v>
      </c>
      <c r="E14" s="115">
        <v>6562.5219999999999</v>
      </c>
      <c r="F14" s="115">
        <v>6159.4219999999996</v>
      </c>
      <c r="G14" s="115">
        <v>6164.6220000000012</v>
      </c>
      <c r="H14" s="49"/>
      <c r="I14" s="116">
        <v>6527.8805479452067</v>
      </c>
      <c r="J14" s="116">
        <v>6479.8934246575336</v>
      </c>
      <c r="K14" s="116"/>
      <c r="L14" s="116"/>
      <c r="M14" s="116"/>
    </row>
    <row r="15" spans="1:14">
      <c r="A15" s="71">
        <f>ROW()</f>
        <v>15</v>
      </c>
      <c r="B15" s="52" t="s">
        <v>302</v>
      </c>
      <c r="C15" s="79"/>
      <c r="D15" s="79"/>
      <c r="E15" s="79"/>
      <c r="F15" s="79"/>
      <c r="G15" s="79"/>
      <c r="H15" s="49"/>
      <c r="I15" s="79"/>
      <c r="J15" s="79"/>
      <c r="K15" s="79"/>
      <c r="L15" s="79"/>
      <c r="M15" s="79"/>
    </row>
    <row r="16" spans="1:14">
      <c r="A16" s="71">
        <f>ROW()</f>
        <v>16</v>
      </c>
      <c r="B16" s="165" t="s">
        <v>296</v>
      </c>
      <c r="C16" s="115">
        <f>41246.9401454572*1000</f>
        <v>41246940.145457201</v>
      </c>
      <c r="D16" s="115">
        <f>44810.7832566032*1000</f>
        <v>44810783.256603204</v>
      </c>
      <c r="E16" s="115">
        <f>42975.2060138521*1000</f>
        <v>42975206.013852097</v>
      </c>
      <c r="F16" s="115">
        <f>41945.4933296001*1000</f>
        <v>41945493.329600103</v>
      </c>
      <c r="G16" s="115">
        <f>41647.8805460856*1000</f>
        <v>41647880.546085604</v>
      </c>
      <c r="H16" s="49"/>
      <c r="I16" s="116">
        <v>33716244.001875997</v>
      </c>
      <c r="J16" s="116">
        <v>41797035.555532001</v>
      </c>
      <c r="K16" s="116"/>
      <c r="L16" s="116"/>
      <c r="M16" s="116"/>
    </row>
    <row r="17" spans="1:15">
      <c r="A17" s="71">
        <f>ROW()</f>
        <v>17</v>
      </c>
      <c r="B17" s="165" t="s">
        <v>297</v>
      </c>
      <c r="C17" s="115">
        <f>23927.096016176*1000</f>
        <v>23927096.016176</v>
      </c>
      <c r="D17" s="115">
        <f>24860.0790725682*1000</f>
        <v>24860079.072568201</v>
      </c>
      <c r="E17" s="115">
        <f>24541.1888102666*1000</f>
        <v>24541188.810266603</v>
      </c>
      <c r="F17" s="115">
        <f>23972.8711238022*1000</f>
        <v>23972871.1238022</v>
      </c>
      <c r="G17" s="115">
        <f>23586.1967020241*1000</f>
        <v>23586196.702024098</v>
      </c>
      <c r="H17" s="49"/>
      <c r="I17" s="116">
        <v>19516981.129559997</v>
      </c>
      <c r="J17" s="116">
        <v>25527489.179499999</v>
      </c>
      <c r="K17" s="116"/>
      <c r="L17" s="116"/>
      <c r="M17" s="116"/>
      <c r="O17" s="159"/>
    </row>
    <row r="18" spans="1:15">
      <c r="A18" s="71">
        <f>ROW()</f>
        <v>18</v>
      </c>
      <c r="B18" s="49"/>
      <c r="C18" s="79"/>
      <c r="D18" s="79"/>
      <c r="E18" s="79"/>
      <c r="F18" s="79"/>
      <c r="G18" s="79"/>
      <c r="H18" s="49"/>
      <c r="I18" s="79"/>
      <c r="J18" s="79"/>
      <c r="K18" s="79"/>
      <c r="L18" s="79"/>
      <c r="M18" s="79"/>
    </row>
    <row r="19" spans="1:15">
      <c r="A19" s="71">
        <f>ROW()</f>
        <v>19</v>
      </c>
      <c r="B19" s="49" t="s">
        <v>212</v>
      </c>
      <c r="C19" s="79"/>
      <c r="D19" s="79"/>
      <c r="E19" s="79"/>
      <c r="F19" s="79"/>
      <c r="G19" s="79"/>
      <c r="H19" s="49"/>
      <c r="I19" s="79"/>
      <c r="J19" s="79"/>
      <c r="K19" s="79"/>
      <c r="L19" s="79"/>
      <c r="M19" s="79"/>
    </row>
    <row r="20" spans="1:15">
      <c r="A20" s="71">
        <f>ROW()</f>
        <v>20</v>
      </c>
      <c r="B20" s="52" t="s">
        <v>213</v>
      </c>
      <c r="C20" s="115">
        <v>105.5</v>
      </c>
      <c r="D20" s="115">
        <v>106</v>
      </c>
      <c r="E20" s="115">
        <v>106.5</v>
      </c>
      <c r="F20" s="115">
        <v>107</v>
      </c>
      <c r="G20" s="115">
        <v>107.5</v>
      </c>
      <c r="H20" s="49"/>
      <c r="I20" s="116">
        <v>104.5</v>
      </c>
      <c r="J20" s="116">
        <v>103</v>
      </c>
      <c r="K20" s="116"/>
      <c r="L20" s="116"/>
      <c r="M20" s="116"/>
    </row>
    <row r="21" spans="1:15">
      <c r="A21" s="71">
        <f>ROW()</f>
        <v>21</v>
      </c>
      <c r="B21" s="52" t="s">
        <v>260</v>
      </c>
      <c r="C21" s="115">
        <v>784982.57894543186</v>
      </c>
      <c r="D21" s="115">
        <v>777323.29975606222</v>
      </c>
      <c r="E21" s="115">
        <v>769787.79174152191</v>
      </c>
      <c r="F21" s="115">
        <v>762373.99813742808</v>
      </c>
      <c r="G21" s="115">
        <v>755079.89540877275</v>
      </c>
      <c r="H21" s="49"/>
      <c r="I21" s="116">
        <v>761528.09599999955</v>
      </c>
      <c r="J21" s="116">
        <v>794158.32799999951</v>
      </c>
      <c r="K21" s="116"/>
      <c r="L21" s="116"/>
      <c r="M21" s="116"/>
    </row>
    <row r="22" spans="1:15">
      <c r="A22" s="71">
        <f>ROW()</f>
        <v>22</v>
      </c>
      <c r="B22" s="52" t="s">
        <v>214</v>
      </c>
      <c r="C22" s="115">
        <v>1034011.1056016686</v>
      </c>
      <c r="D22" s="115">
        <v>1023921.9903077317</v>
      </c>
      <c r="E22" s="115">
        <v>1013995.9114591382</v>
      </c>
      <c r="F22" s="115">
        <v>1004230.1598018589</v>
      </c>
      <c r="G22" s="115">
        <v>994622.06985295622</v>
      </c>
      <c r="H22" s="49"/>
      <c r="I22" s="116">
        <v>949887.24800000014</v>
      </c>
      <c r="J22" s="116">
        <v>1034727.6009999999</v>
      </c>
      <c r="K22" s="116"/>
      <c r="L22" s="116"/>
      <c r="M22" s="116"/>
    </row>
    <row r="23" spans="1:15">
      <c r="A23" s="71">
        <f>ROW()</f>
        <v>23</v>
      </c>
      <c r="B23" s="49"/>
      <c r="C23" s="111"/>
      <c r="D23" s="111"/>
      <c r="E23" s="49"/>
      <c r="F23" s="49"/>
      <c r="G23" s="49"/>
      <c r="H23" s="49"/>
      <c r="I23" s="49"/>
      <c r="J23" s="49"/>
      <c r="K23" s="49"/>
      <c r="L23" s="49"/>
      <c r="M23" s="49"/>
    </row>
    <row r="24" spans="1:15">
      <c r="A24" s="71">
        <f>ROW()</f>
        <v>24</v>
      </c>
      <c r="B24" s="49" t="s">
        <v>216</v>
      </c>
      <c r="C24" s="79"/>
      <c r="D24" s="79"/>
      <c r="E24" s="79"/>
      <c r="F24" s="79"/>
      <c r="G24" s="79"/>
      <c r="H24" s="49"/>
      <c r="I24" s="79"/>
      <c r="J24" s="79"/>
      <c r="K24" s="79"/>
      <c r="L24" s="79"/>
      <c r="M24" s="79"/>
    </row>
    <row r="25" spans="1:15">
      <c r="A25" s="71">
        <f>ROW()</f>
        <v>25</v>
      </c>
      <c r="B25" s="52" t="s">
        <v>213</v>
      </c>
      <c r="C25" s="115">
        <v>1780.0067321768149</v>
      </c>
      <c r="D25" s="115">
        <v>1834.1935749561615</v>
      </c>
      <c r="E25" s="115">
        <v>1888.4899681018462</v>
      </c>
      <c r="F25" s="115">
        <v>1943.3922530419015</v>
      </c>
      <c r="G25" s="115">
        <v>1998.9186065301583</v>
      </c>
      <c r="H25" s="49"/>
      <c r="I25" s="116">
        <v>1807.5</v>
      </c>
      <c r="J25" s="116">
        <v>1876.5</v>
      </c>
      <c r="K25" s="116"/>
      <c r="L25" s="116"/>
      <c r="M25" s="116"/>
    </row>
    <row r="26" spans="1:15">
      <c r="A26" s="71">
        <f>ROW()</f>
        <v>26</v>
      </c>
      <c r="B26" s="52" t="s">
        <v>261</v>
      </c>
      <c r="C26" s="115">
        <v>1862188.3247839215</v>
      </c>
      <c r="D26" s="115">
        <v>1907538.1979849688</v>
      </c>
      <c r="E26" s="115">
        <v>1947553.3943352646</v>
      </c>
      <c r="F26" s="115">
        <v>1979324.7752742814</v>
      </c>
      <c r="G26" s="115">
        <v>2000485.2544565392</v>
      </c>
      <c r="H26" s="49"/>
      <c r="I26" s="116">
        <v>1628082.8629007544</v>
      </c>
      <c r="J26" s="116">
        <v>1801812.4289791191</v>
      </c>
      <c r="K26" s="116"/>
      <c r="L26" s="116"/>
      <c r="M26" s="116"/>
    </row>
    <row r="27" spans="1:15">
      <c r="A27" s="71">
        <f>ROW()</f>
        <v>27</v>
      </c>
      <c r="B27" s="52" t="s">
        <v>215</v>
      </c>
      <c r="C27" s="115">
        <v>249399.2755980058</v>
      </c>
      <c r="D27" s="115">
        <v>242855.09330976917</v>
      </c>
      <c r="E27" s="115">
        <v>243066.87698349994</v>
      </c>
      <c r="F27" s="115">
        <v>245335.29581142246</v>
      </c>
      <c r="G27" s="115">
        <v>246678.73963939547</v>
      </c>
      <c r="H27" s="49"/>
      <c r="I27" s="116">
        <v>212062.01341215457</v>
      </c>
      <c r="J27" s="116">
        <v>274662.57793375396</v>
      </c>
      <c r="K27" s="116"/>
      <c r="L27" s="116"/>
      <c r="M27" s="116"/>
    </row>
    <row r="28" spans="1:15">
      <c r="A28" s="71">
        <f>ROW()</f>
        <v>28</v>
      </c>
      <c r="B28" s="49"/>
      <c r="C28" s="49"/>
      <c r="D28" s="49"/>
      <c r="E28" s="49"/>
      <c r="F28" s="49"/>
      <c r="G28" s="49"/>
      <c r="H28" s="49"/>
      <c r="I28" s="49"/>
      <c r="J28" s="49"/>
      <c r="K28" s="49"/>
      <c r="L28" s="49"/>
      <c r="M28" s="49"/>
    </row>
    <row r="29" spans="1:15">
      <c r="A29" s="71">
        <f>ROW()</f>
        <v>29</v>
      </c>
      <c r="B29" s="49" t="s">
        <v>217</v>
      </c>
      <c r="C29" s="79"/>
      <c r="D29" s="79"/>
      <c r="E29" s="79"/>
      <c r="F29" s="79"/>
      <c r="G29" s="79"/>
      <c r="H29" s="49"/>
      <c r="I29" s="79"/>
      <c r="J29" s="79"/>
      <c r="K29" s="79"/>
      <c r="L29" s="79"/>
      <c r="M29" s="79"/>
    </row>
    <row r="30" spans="1:15">
      <c r="A30" s="71">
        <f>ROW()</f>
        <v>30</v>
      </c>
      <c r="B30" s="52" t="s">
        <v>213</v>
      </c>
      <c r="C30" s="115">
        <v>12238.842887372293</v>
      </c>
      <c r="D30" s="115">
        <v>12519.274288855257</v>
      </c>
      <c r="E30" s="115">
        <v>12795.993485103061</v>
      </c>
      <c r="F30" s="115">
        <v>13095.754268904439</v>
      </c>
      <c r="G30" s="115">
        <v>13402.121076219863</v>
      </c>
      <c r="H30" s="49"/>
      <c r="I30" s="116">
        <v>12128.5</v>
      </c>
      <c r="J30" s="116">
        <v>12227.5</v>
      </c>
      <c r="K30" s="116"/>
      <c r="L30" s="116"/>
      <c r="M30" s="116"/>
    </row>
    <row r="31" spans="1:15">
      <c r="A31" s="71">
        <f>ROW()</f>
        <v>31</v>
      </c>
      <c r="B31" s="52" t="s">
        <v>218</v>
      </c>
      <c r="C31" s="115">
        <v>510865.28466553125</v>
      </c>
      <c r="D31" s="115">
        <v>524544.53022550594</v>
      </c>
      <c r="E31" s="115">
        <v>540009.94689973665</v>
      </c>
      <c r="F31" s="115">
        <v>554013.67502281943</v>
      </c>
      <c r="G31" s="115">
        <v>562698.12344697583</v>
      </c>
      <c r="H31" s="49"/>
      <c r="I31" s="116">
        <v>489070.40255133767</v>
      </c>
      <c r="J31" s="116">
        <v>504024.20418011304</v>
      </c>
      <c r="K31" s="116"/>
      <c r="L31" s="116"/>
      <c r="M31" s="116"/>
    </row>
    <row r="32" spans="1:15">
      <c r="A32" s="71">
        <f>ROW()</f>
        <v>32</v>
      </c>
      <c r="B32" s="52" t="s">
        <v>219</v>
      </c>
      <c r="C32" s="115">
        <v>862503.43659108959</v>
      </c>
      <c r="D32" s="115">
        <v>862288.65732516779</v>
      </c>
      <c r="E32" s="115">
        <v>864328.0732420024</v>
      </c>
      <c r="F32" s="115">
        <v>864226.64055503882</v>
      </c>
      <c r="G32" s="115">
        <v>862514.30741627363</v>
      </c>
      <c r="H32" s="49"/>
      <c r="I32" s="116">
        <v>748912.02594990691</v>
      </c>
      <c r="J32" s="116">
        <v>824013.58245765185</v>
      </c>
      <c r="K32" s="116"/>
      <c r="L32" s="116"/>
      <c r="M32" s="116"/>
    </row>
    <row r="33" spans="1:15">
      <c r="A33" s="71">
        <f>ROW()</f>
        <v>33</v>
      </c>
      <c r="B33" s="49"/>
      <c r="C33" s="49"/>
      <c r="D33" s="49"/>
      <c r="E33" s="49"/>
      <c r="F33" s="49"/>
      <c r="G33" s="49"/>
      <c r="H33" s="49"/>
      <c r="I33" s="49"/>
      <c r="J33" s="49"/>
      <c r="K33" s="49"/>
      <c r="L33" s="49"/>
      <c r="M33" s="49"/>
    </row>
    <row r="34" spans="1:15">
      <c r="A34" s="71">
        <f>ROW()</f>
        <v>34</v>
      </c>
      <c r="B34" s="49" t="s">
        <v>220</v>
      </c>
      <c r="C34" s="79"/>
      <c r="D34" s="79"/>
      <c r="E34" s="79"/>
      <c r="F34" s="79"/>
      <c r="G34" s="79"/>
      <c r="H34" s="49"/>
      <c r="I34" s="79"/>
      <c r="J34" s="79"/>
      <c r="K34" s="79"/>
      <c r="L34" s="79"/>
      <c r="M34" s="79"/>
    </row>
    <row r="35" spans="1:15">
      <c r="A35" s="71">
        <f>ROW()</f>
        <v>35</v>
      </c>
      <c r="B35" s="52" t="s">
        <v>213</v>
      </c>
      <c r="C35" s="115">
        <v>740372.0810432923</v>
      </c>
      <c r="D35" s="115">
        <v>747882.70058965217</v>
      </c>
      <c r="E35" s="115">
        <v>757221.47965276672</v>
      </c>
      <c r="F35" s="115">
        <v>769292.6773152228</v>
      </c>
      <c r="G35" s="115">
        <v>783000.34958474012</v>
      </c>
      <c r="H35" s="49"/>
      <c r="I35" s="116">
        <v>744038</v>
      </c>
      <c r="J35" s="116">
        <v>751396.5</v>
      </c>
      <c r="K35" s="116"/>
      <c r="L35" s="116"/>
      <c r="M35" s="116"/>
    </row>
    <row r="36" spans="1:15">
      <c r="A36" s="71">
        <f>ROW()</f>
        <v>36</v>
      </c>
      <c r="B36" s="52" t="s">
        <v>221</v>
      </c>
      <c r="C36" s="115">
        <v>1274063.7936696617</v>
      </c>
      <c r="D36" s="115">
        <v>1303296.0405876774</v>
      </c>
      <c r="E36" s="115">
        <v>1344062.4632591808</v>
      </c>
      <c r="F36" s="115">
        <v>1370890.5777010818</v>
      </c>
      <c r="G36" s="115">
        <v>1402201.0983367492</v>
      </c>
      <c r="H36" s="49"/>
      <c r="I36" s="116">
        <v>1259936.3960018398</v>
      </c>
      <c r="J36" s="116">
        <v>1273263.1262445571</v>
      </c>
      <c r="K36" s="116"/>
      <c r="L36" s="116"/>
      <c r="M36" s="116"/>
    </row>
    <row r="37" spans="1:15">
      <c r="A37" s="71">
        <f>ROW()</f>
        <v>37</v>
      </c>
      <c r="B37" s="52" t="s">
        <v>222</v>
      </c>
      <c r="C37" s="115">
        <v>4309376.9126323164</v>
      </c>
      <c r="D37" s="115">
        <v>4341080.9258119166</v>
      </c>
      <c r="E37" s="115">
        <v>4387813.0163523927</v>
      </c>
      <c r="F37" s="115">
        <v>4401246.6909812577</v>
      </c>
      <c r="G37" s="115">
        <v>4430064.0208053747</v>
      </c>
      <c r="H37" s="49"/>
      <c r="I37" s="116">
        <v>4312169.3071278865</v>
      </c>
      <c r="J37" s="116">
        <v>4361073.337298926</v>
      </c>
      <c r="K37" s="116"/>
      <c r="L37" s="116"/>
      <c r="M37" s="116"/>
    </row>
    <row r="38" spans="1:15">
      <c r="A38" s="71">
        <f>ROW()</f>
        <v>38</v>
      </c>
      <c r="B38" s="52" t="s">
        <v>223</v>
      </c>
      <c r="C38" s="115">
        <v>4389877.3137130179</v>
      </c>
      <c r="D38" s="115">
        <v>4281620.3573784549</v>
      </c>
      <c r="E38" s="115">
        <v>4146907.3286891854</v>
      </c>
      <c r="F38" s="115">
        <v>4048031.8586096293</v>
      </c>
      <c r="G38" s="115">
        <v>3966686.3982838807</v>
      </c>
      <c r="H38" s="49"/>
      <c r="I38" s="116">
        <v>4541285.4828267489</v>
      </c>
      <c r="J38" s="116">
        <v>4877423.1857393067</v>
      </c>
      <c r="K38" s="116"/>
      <c r="L38" s="116"/>
      <c r="M38" s="116"/>
      <c r="O38" s="159"/>
    </row>
    <row r="39" spans="1:15">
      <c r="A39" s="71">
        <f>ROW()</f>
        <v>39</v>
      </c>
      <c r="B39" s="49"/>
      <c r="C39" s="49"/>
      <c r="D39" s="49"/>
      <c r="E39" s="49"/>
      <c r="F39" s="49"/>
      <c r="G39" s="49"/>
      <c r="H39" s="49"/>
      <c r="I39" s="49"/>
      <c r="J39" s="49"/>
      <c r="K39" s="49"/>
      <c r="L39" s="49"/>
      <c r="M39" s="49"/>
    </row>
    <row r="40" spans="1:15">
      <c r="A40" s="71">
        <f>ROW()</f>
        <v>40</v>
      </c>
      <c r="O40" s="159"/>
    </row>
    <row r="41" spans="1:15">
      <c r="A41" s="71">
        <f>ROW()</f>
        <v>41</v>
      </c>
      <c r="B41" s="49" t="s">
        <v>303</v>
      </c>
      <c r="C41" s="49"/>
      <c r="D41" s="49"/>
      <c r="E41" s="49"/>
      <c r="F41" s="49"/>
      <c r="G41" s="49"/>
      <c r="H41" s="49"/>
      <c r="I41" s="49"/>
      <c r="J41" s="49"/>
      <c r="K41" s="49"/>
      <c r="L41" s="49"/>
      <c r="M41" s="49"/>
    </row>
    <row r="42" spans="1:15">
      <c r="A42" s="71">
        <f>ROW()</f>
        <v>42</v>
      </c>
      <c r="B42" s="49"/>
      <c r="C42" s="49"/>
      <c r="D42" s="49"/>
      <c r="E42" s="49"/>
      <c r="F42" s="49"/>
      <c r="G42" s="49"/>
      <c r="H42" s="49"/>
      <c r="I42" s="49"/>
      <c r="J42" s="49"/>
      <c r="K42" s="49"/>
      <c r="L42" s="49"/>
      <c r="M42" s="49"/>
    </row>
    <row r="43" spans="1:15">
      <c r="A43" s="71">
        <f>ROW()</f>
        <v>43</v>
      </c>
      <c r="B43" s="49" t="s">
        <v>211</v>
      </c>
      <c r="C43" s="49"/>
      <c r="D43" s="49"/>
      <c r="E43" s="49"/>
      <c r="F43" s="49"/>
      <c r="G43" s="49"/>
      <c r="H43" s="49"/>
      <c r="I43" s="49"/>
      <c r="J43" s="49"/>
      <c r="K43" s="49"/>
      <c r="L43" s="49"/>
      <c r="M43" s="49"/>
    </row>
    <row r="44" spans="1:15">
      <c r="A44" s="71">
        <f>ROW()</f>
        <v>44</v>
      </c>
      <c r="B44" s="52" t="s">
        <v>299</v>
      </c>
      <c r="C44" s="115">
        <v>2</v>
      </c>
      <c r="D44" s="115">
        <v>2</v>
      </c>
      <c r="E44" s="115">
        <v>2</v>
      </c>
      <c r="F44" s="115">
        <v>2</v>
      </c>
      <c r="G44" s="115">
        <v>2</v>
      </c>
      <c r="H44" s="49"/>
      <c r="I44" s="116">
        <v>4</v>
      </c>
      <c r="J44" s="116">
        <v>3.5</v>
      </c>
      <c r="K44" s="116"/>
      <c r="L44" s="116"/>
      <c r="M44" s="116"/>
    </row>
    <row r="45" spans="1:15">
      <c r="A45" s="71">
        <f>ROW()</f>
        <v>45</v>
      </c>
      <c r="B45" s="52" t="s">
        <v>300</v>
      </c>
      <c r="C45" s="115">
        <f>2000.00000000979*1000</f>
        <v>2000000.0000097901</v>
      </c>
      <c r="D45" s="115">
        <f>2000.00000000969*1000</f>
        <v>2000000.0000096899</v>
      </c>
      <c r="E45" s="115">
        <f>2000.00000000959*1000</f>
        <v>2000000.0000095898</v>
      </c>
      <c r="F45" s="115">
        <f>2000.00000000949*1000</f>
        <v>2000000.0000094899</v>
      </c>
      <c r="G45" s="115">
        <f>2000.00000000939*1000</f>
        <v>2000000.0000093901</v>
      </c>
      <c r="H45" s="49"/>
      <c r="I45" s="79"/>
      <c r="J45" s="79"/>
      <c r="K45" s="79"/>
      <c r="L45" s="79"/>
      <c r="M45" s="79"/>
    </row>
    <row r="46" spans="1:15">
      <c r="A46" s="71">
        <f>ROW()</f>
        <v>46</v>
      </c>
      <c r="B46" s="49"/>
      <c r="C46" s="79"/>
      <c r="D46" s="79"/>
      <c r="E46" s="79"/>
      <c r="F46" s="79"/>
      <c r="G46" s="79"/>
      <c r="H46" s="49"/>
      <c r="I46" s="79"/>
      <c r="J46" s="79"/>
      <c r="K46" s="79"/>
      <c r="L46" s="79"/>
      <c r="M46" s="79"/>
    </row>
    <row r="47" spans="1:15">
      <c r="A47" s="71">
        <f>ROW()</f>
        <v>47</v>
      </c>
      <c r="B47" s="49" t="s">
        <v>212</v>
      </c>
      <c r="C47" s="79"/>
      <c r="D47" s="79"/>
      <c r="E47" s="79"/>
      <c r="F47" s="79"/>
      <c r="G47" s="79"/>
      <c r="H47" s="49"/>
      <c r="I47" s="79"/>
      <c r="J47" s="79"/>
      <c r="K47" s="79"/>
      <c r="L47" s="79"/>
      <c r="M47" s="79"/>
    </row>
    <row r="48" spans="1:15">
      <c r="A48" s="71">
        <f>ROW()</f>
        <v>48</v>
      </c>
      <c r="B48" s="52" t="s">
        <v>299</v>
      </c>
      <c r="C48" s="115">
        <v>0</v>
      </c>
      <c r="D48" s="115">
        <v>0</v>
      </c>
      <c r="E48" s="115">
        <v>0</v>
      </c>
      <c r="F48" s="115">
        <v>0</v>
      </c>
      <c r="G48" s="115">
        <v>0</v>
      </c>
      <c r="H48" s="49"/>
      <c r="I48" s="116">
        <v>1</v>
      </c>
      <c r="J48" s="116">
        <v>1</v>
      </c>
      <c r="K48" s="116"/>
      <c r="L48" s="116"/>
      <c r="M48" s="116"/>
    </row>
    <row r="49" spans="1:13">
      <c r="A49" s="71">
        <f>ROW()</f>
        <v>49</v>
      </c>
      <c r="B49" s="52" t="s">
        <v>300</v>
      </c>
      <c r="C49" s="115">
        <v>0</v>
      </c>
      <c r="D49" s="115">
        <v>0</v>
      </c>
      <c r="E49" s="115">
        <v>0</v>
      </c>
      <c r="F49" s="115">
        <v>0</v>
      </c>
      <c r="G49" s="115">
        <v>0</v>
      </c>
      <c r="H49" s="49"/>
      <c r="I49" s="116">
        <v>22.241999999852851</v>
      </c>
      <c r="J49" s="116">
        <v>1038.7179999998771</v>
      </c>
      <c r="K49" s="116"/>
      <c r="L49" s="116"/>
      <c r="M49" s="116"/>
    </row>
    <row r="50" spans="1:13">
      <c r="A50" s="71">
        <f>ROW()</f>
        <v>50</v>
      </c>
      <c r="B50" s="49"/>
      <c r="C50" s="49"/>
      <c r="D50" s="49"/>
      <c r="E50" s="49"/>
      <c r="F50" s="49"/>
      <c r="G50" s="49"/>
      <c r="H50" s="49"/>
      <c r="I50" s="49"/>
      <c r="J50" s="49"/>
      <c r="K50" s="49"/>
      <c r="L50" s="49"/>
      <c r="M50" s="49"/>
    </row>
    <row r="51" spans="1:13">
      <c r="A51" s="71">
        <f>ROW()</f>
        <v>51</v>
      </c>
      <c r="B51" s="49" t="s">
        <v>216</v>
      </c>
      <c r="C51" s="79"/>
      <c r="D51" s="79"/>
      <c r="E51" s="79"/>
      <c r="F51" s="79"/>
      <c r="G51" s="79"/>
      <c r="H51" s="49"/>
      <c r="I51" s="79"/>
      <c r="J51" s="79"/>
      <c r="K51" s="79"/>
      <c r="L51" s="79"/>
      <c r="M51" s="79"/>
    </row>
    <row r="52" spans="1:13">
      <c r="A52" s="71">
        <f>ROW()</f>
        <v>52</v>
      </c>
      <c r="B52" s="52" t="s">
        <v>299</v>
      </c>
      <c r="C52" s="115">
        <v>0</v>
      </c>
      <c r="D52" s="115">
        <v>0</v>
      </c>
      <c r="E52" s="115">
        <v>0</v>
      </c>
      <c r="F52" s="115">
        <v>0</v>
      </c>
      <c r="G52" s="115">
        <v>0</v>
      </c>
      <c r="H52" s="49"/>
      <c r="I52" s="116">
        <v>0</v>
      </c>
      <c r="J52" s="116">
        <v>0</v>
      </c>
      <c r="K52" s="116"/>
      <c r="L52" s="116"/>
      <c r="M52" s="116"/>
    </row>
    <row r="53" spans="1:13">
      <c r="A53" s="71">
        <f>ROW()</f>
        <v>53</v>
      </c>
      <c r="B53" s="52" t="s">
        <v>300</v>
      </c>
      <c r="C53" s="115">
        <v>0</v>
      </c>
      <c r="D53" s="115">
        <v>0</v>
      </c>
      <c r="E53" s="115">
        <v>0</v>
      </c>
      <c r="F53" s="115">
        <v>0</v>
      </c>
      <c r="G53" s="115">
        <v>0</v>
      </c>
      <c r="H53" s="49"/>
      <c r="I53" s="116">
        <v>0</v>
      </c>
      <c r="J53" s="116">
        <v>0</v>
      </c>
      <c r="K53" s="116"/>
      <c r="L53" s="116"/>
      <c r="M53" s="116"/>
    </row>
    <row r="54" spans="1:13">
      <c r="A54" s="71">
        <f>ROW()</f>
        <v>54</v>
      </c>
      <c r="B54" s="49"/>
      <c r="C54" s="49"/>
      <c r="D54" s="49"/>
      <c r="E54" s="49"/>
      <c r="F54" s="49"/>
      <c r="G54" s="49"/>
      <c r="H54" s="49"/>
      <c r="I54" s="49"/>
      <c r="J54" s="49"/>
      <c r="K54" s="49"/>
      <c r="L54" s="49"/>
      <c r="M54" s="49"/>
    </row>
    <row r="55" spans="1:13">
      <c r="A55" s="71">
        <f>ROW()</f>
        <v>55</v>
      </c>
      <c r="B55" s="49" t="s">
        <v>217</v>
      </c>
      <c r="C55" s="79"/>
      <c r="D55" s="79"/>
      <c r="E55" s="79"/>
      <c r="F55" s="79"/>
      <c r="G55" s="79"/>
      <c r="H55" s="49"/>
      <c r="I55" s="79"/>
      <c r="J55" s="79"/>
      <c r="K55" s="79"/>
      <c r="L55" s="79"/>
      <c r="M55" s="79"/>
    </row>
    <row r="56" spans="1:13">
      <c r="A56" s="71">
        <f>ROW()</f>
        <v>56</v>
      </c>
      <c r="B56" s="52" t="s">
        <v>299</v>
      </c>
      <c r="C56" s="115">
        <v>0</v>
      </c>
      <c r="D56" s="115">
        <v>0</v>
      </c>
      <c r="E56" s="115">
        <v>0</v>
      </c>
      <c r="F56" s="115">
        <v>0</v>
      </c>
      <c r="G56" s="115">
        <v>0</v>
      </c>
      <c r="H56" s="49"/>
      <c r="I56" s="116">
        <v>1</v>
      </c>
      <c r="J56" s="116">
        <v>1</v>
      </c>
      <c r="K56" s="116"/>
      <c r="L56" s="116"/>
      <c r="M56" s="116"/>
    </row>
    <row r="57" spans="1:13">
      <c r="A57" s="71">
        <f>ROW()</f>
        <v>57</v>
      </c>
      <c r="B57" s="52" t="s">
        <v>300</v>
      </c>
      <c r="C57" s="115">
        <v>0</v>
      </c>
      <c r="D57" s="115">
        <v>0</v>
      </c>
      <c r="E57" s="115">
        <v>0</v>
      </c>
      <c r="F57" s="115">
        <v>0</v>
      </c>
      <c r="G57" s="115">
        <v>0</v>
      </c>
      <c r="H57" s="49"/>
      <c r="I57" s="116">
        <v>370.29600000032224</v>
      </c>
      <c r="J57" s="116">
        <v>248.98400000017136</v>
      </c>
      <c r="K57" s="116"/>
      <c r="L57" s="116"/>
      <c r="M57" s="116"/>
    </row>
    <row r="58" spans="1:13">
      <c r="A58" s="71">
        <f>ROW()</f>
        <v>58</v>
      </c>
      <c r="B58" s="49"/>
      <c r="C58" s="49"/>
      <c r="D58" s="49"/>
      <c r="E58" s="49"/>
      <c r="F58" s="49"/>
      <c r="G58" s="49"/>
      <c r="H58" s="49"/>
      <c r="I58" s="49"/>
      <c r="J58" s="49"/>
      <c r="K58" s="49"/>
      <c r="L58" s="49"/>
      <c r="M58" s="49"/>
    </row>
    <row r="59" spans="1:13">
      <c r="A59" s="71">
        <f>ROW()</f>
        <v>59</v>
      </c>
      <c r="B59" s="49" t="s">
        <v>220</v>
      </c>
      <c r="C59" s="79"/>
      <c r="D59" s="79"/>
      <c r="E59" s="79"/>
      <c r="F59" s="79"/>
      <c r="G59" s="79"/>
      <c r="H59" s="49"/>
      <c r="I59" s="79"/>
      <c r="J59" s="79"/>
      <c r="K59" s="79"/>
      <c r="L59" s="79"/>
      <c r="M59" s="79"/>
    </row>
    <row r="60" spans="1:13">
      <c r="A60" s="71">
        <f>ROW()</f>
        <v>60</v>
      </c>
      <c r="B60" s="52" t="s">
        <v>299</v>
      </c>
      <c r="C60" s="115">
        <v>0</v>
      </c>
      <c r="D60" s="115">
        <v>0</v>
      </c>
      <c r="E60" s="115">
        <v>0</v>
      </c>
      <c r="F60" s="115">
        <v>0</v>
      </c>
      <c r="G60" s="115">
        <v>0</v>
      </c>
      <c r="H60" s="49"/>
      <c r="I60" s="116">
        <v>0</v>
      </c>
      <c r="J60" s="116">
        <v>0</v>
      </c>
      <c r="K60" s="116"/>
      <c r="L60" s="116"/>
      <c r="M60" s="116"/>
    </row>
    <row r="61" spans="1:13">
      <c r="A61" s="71">
        <f>ROW()</f>
        <v>61</v>
      </c>
      <c r="B61" s="52" t="s">
        <v>300</v>
      </c>
      <c r="C61" s="115">
        <v>0</v>
      </c>
      <c r="D61" s="115">
        <v>0</v>
      </c>
      <c r="E61" s="115">
        <v>0</v>
      </c>
      <c r="F61" s="115">
        <v>0</v>
      </c>
      <c r="G61" s="115">
        <v>0</v>
      </c>
      <c r="H61" s="49"/>
      <c r="I61" s="116">
        <v>0</v>
      </c>
      <c r="J61" s="116">
        <v>0</v>
      </c>
      <c r="K61" s="116"/>
      <c r="L61" s="116"/>
      <c r="M61" s="116"/>
    </row>
    <row r="62" spans="1:13">
      <c r="A62" s="71">
        <f>ROW()</f>
        <v>62</v>
      </c>
      <c r="B62" s="52"/>
      <c r="C62" s="52"/>
      <c r="D62" s="52"/>
      <c r="E62" s="52"/>
      <c r="F62" s="52"/>
      <c r="G62" s="52"/>
      <c r="H62" s="52"/>
      <c r="I62" s="52"/>
      <c r="J62" s="52"/>
      <c r="K62" s="52"/>
      <c r="L62" s="52"/>
      <c r="M62" s="52"/>
    </row>
    <row r="63" spans="1:13">
      <c r="A63" s="71">
        <f>ROW()</f>
        <v>63</v>
      </c>
      <c r="C63" s="28"/>
      <c r="D63" s="28"/>
      <c r="E63" s="28"/>
      <c r="F63" s="28"/>
      <c r="G63" s="28"/>
      <c r="I63" s="28"/>
      <c r="J63" s="28"/>
      <c r="K63" s="28"/>
      <c r="L63" s="28"/>
      <c r="M63" s="28"/>
    </row>
    <row r="64" spans="1:13">
      <c r="A64" s="71">
        <f>ROW()</f>
        <v>64</v>
      </c>
      <c r="B64" s="49" t="s">
        <v>259</v>
      </c>
      <c r="C64" s="117">
        <f>SUM(C11,C20,C25,C30,C35,C44,C48,C52,C56,C60)</f>
        <v>754571.43066284142</v>
      </c>
      <c r="D64" s="117">
        <f>SUM(D11,D20,D25,D30,D35,D44,D48,D52,D56,D60)</f>
        <v>762417.16845346359</v>
      </c>
      <c r="E64" s="117">
        <f>SUM(E11,E20,E25,E30,E35,E44,E48,E52,E56,E60)</f>
        <v>772086.96310597158</v>
      </c>
      <c r="F64" s="117">
        <f>SUM(F11,F20,F25,F30,F35,F44,F48,F52,F56,F60)</f>
        <v>784512.8238371691</v>
      </c>
      <c r="G64" s="117">
        <f>SUM(G11,G20,G25,G30,G35,G44,G48,G52,G56,G60)</f>
        <v>798582.88926749013</v>
      </c>
      <c r="H64" s="49"/>
      <c r="I64" s="117">
        <f>SUM(I11,I20,I25,I30,I35,I44,I48,I52,I56,I60)</f>
        <v>758154.5</v>
      </c>
      <c r="J64" s="117">
        <f>SUM(J11,J20,J25,J30,J35,J44,J48,J52,J56,J60)</f>
        <v>765679</v>
      </c>
      <c r="K64" s="117">
        <f>SUM(K11,K20,K25,K30,K35,K44,K48,K52,K56,K60)</f>
        <v>0</v>
      </c>
      <c r="L64" s="117">
        <f>SUM(L11,L20,L25,L30,L35,L44,L48,L52,L56,L60)</f>
        <v>0</v>
      </c>
      <c r="M64" s="117">
        <f>SUM(M11,M20,M25,M30,M35,M44,M48,M52,M56,M60)</f>
        <v>0</v>
      </c>
    </row>
    <row r="65" spans="1:16">
      <c r="A65" s="71">
        <f>ROW()</f>
        <v>65</v>
      </c>
      <c r="B65" s="112" t="s">
        <v>258</v>
      </c>
      <c r="C65" s="113">
        <f>C64-'4a-Demand'!D30</f>
        <v>0</v>
      </c>
      <c r="D65" s="113">
        <f>D64-'4a-Demand'!E30</f>
        <v>0</v>
      </c>
      <c r="E65" s="113">
        <f>E64-'4a-Demand'!F30</f>
        <v>0</v>
      </c>
      <c r="F65" s="113">
        <f>F64-'4a-Demand'!G30</f>
        <v>0</v>
      </c>
      <c r="G65" s="113">
        <f>G64-'4a-Demand'!H30</f>
        <v>0</v>
      </c>
      <c r="H65" s="49"/>
      <c r="I65" s="113">
        <f>IF(I64=0,"-",I64-'4a-Demand'!D59)</f>
        <v>0</v>
      </c>
      <c r="J65" s="113">
        <f>IF(J64=0,"-",J64-'4a-Demand'!E59)</f>
        <v>-0.5</v>
      </c>
      <c r="K65" s="113" t="str">
        <f>IF(K64=0,"-",K64-'4a-Demand'!F59)</f>
        <v>-</v>
      </c>
      <c r="L65" s="113" t="str">
        <f>IF(L64=0,"-",L64-'4a-Demand'!G59)</f>
        <v>-</v>
      </c>
      <c r="M65" s="113" t="str">
        <f>IF(M64=0,"-",M64-'4a-Demand'!H59)</f>
        <v>-</v>
      </c>
    </row>
    <row r="66" spans="1:16">
      <c r="A66" s="71">
        <f>ROW()</f>
        <v>66</v>
      </c>
      <c r="C66" s="28"/>
      <c r="D66" s="28"/>
      <c r="E66" s="28"/>
      <c r="F66" s="28"/>
      <c r="G66" s="28"/>
      <c r="I66" s="28"/>
      <c r="J66" s="28"/>
      <c r="K66" s="28"/>
      <c r="L66" s="28"/>
      <c r="M66" s="28"/>
    </row>
    <row r="67" spans="1:16">
      <c r="A67" s="71">
        <f>ROW()</f>
        <v>67</v>
      </c>
      <c r="B67" s="49" t="s">
        <v>262</v>
      </c>
      <c r="C67" s="117">
        <f>('4a-Demand'!D11*1000)+(SUM(C21:C22,C26:C27,C31:C32,C36:C38))</f>
        <v>26815005.418741856</v>
      </c>
      <c r="D67" s="117">
        <f>('4a-Demand'!E11*1000)+(SUM(D21:D22,D26:D27,D31:D32,D36:D38))</f>
        <v>27115208.002195343</v>
      </c>
      <c r="E67" s="117">
        <f>('4a-Demand'!F11*1000)+(SUM(E21:E22,E26:E27,E31:E32,E36:E38))</f>
        <v>26766978.663005155</v>
      </c>
      <c r="F67" s="117">
        <f>('4a-Demand'!G11*1000)+(SUM(F21:F22,F26:F27,F31:F32,F36:F38))</f>
        <v>26430210.579236533</v>
      </c>
      <c r="G67" s="117">
        <f>('4a-Demand'!H11*1000)+(SUM(G21:G22,G26:G27,G31:G32,G36:G38))</f>
        <v>26361759.047712632</v>
      </c>
      <c r="H67" s="49"/>
      <c r="I67" s="117">
        <f>('4a-Demand'!D40*1000)+(SUM(I21:I22,I26:I27,I31:I32,I36:I38))+I49+I57+I53+I61</f>
        <v>26657252.41877063</v>
      </c>
      <c r="J67" s="117">
        <f>('4a-Demand'!E40*1000)+(SUM(J21:J22,J26:J27,J31:J32,J36:J38))+J49+J57+J53+J61</f>
        <v>28092961.203833424</v>
      </c>
      <c r="K67" s="117">
        <f>('4a-Demand'!F40*1000)+(SUM(K21:K22,K26:K27,K31:K32,K36:K38))</f>
        <v>0</v>
      </c>
      <c r="L67" s="117">
        <f>('4a-Demand'!G40*1000)+(SUM(L21:L22,L26:L27,L31:L32,L36:L38))</f>
        <v>0</v>
      </c>
      <c r="M67" s="117">
        <f>('4a-Demand'!H40*1000)+(SUM(M21:M22,M26:M27,M31:M32,M36:M38))</f>
        <v>0</v>
      </c>
      <c r="N67" s="175"/>
      <c r="O67" s="175"/>
      <c r="P67" s="175"/>
    </row>
    <row r="68" spans="1:16">
      <c r="A68" s="71">
        <f>ROW()</f>
        <v>68</v>
      </c>
      <c r="B68" s="112" t="s">
        <v>298</v>
      </c>
      <c r="C68" s="166">
        <f>C67/1000</f>
        <v>26815.005418741857</v>
      </c>
      <c r="D68" s="166">
        <f t="shared" ref="D68:M68" si="1">D67/1000</f>
        <v>27115.208002195344</v>
      </c>
      <c r="E68" s="166">
        <f t="shared" si="1"/>
        <v>26766.978663005153</v>
      </c>
      <c r="F68" s="166">
        <f t="shared" si="1"/>
        <v>26430.210579236533</v>
      </c>
      <c r="G68" s="166">
        <f t="shared" si="1"/>
        <v>26361.759047712632</v>
      </c>
      <c r="H68" s="113"/>
      <c r="I68" s="166">
        <f t="shared" si="1"/>
        <v>26657.252418770629</v>
      </c>
      <c r="J68" s="166">
        <f t="shared" si="1"/>
        <v>28092.961203833423</v>
      </c>
      <c r="K68" s="166">
        <f t="shared" si="1"/>
        <v>0</v>
      </c>
      <c r="L68" s="166">
        <f t="shared" si="1"/>
        <v>0</v>
      </c>
      <c r="M68" s="166">
        <f t="shared" si="1"/>
        <v>0</v>
      </c>
      <c r="N68" s="175"/>
      <c r="O68" s="175"/>
      <c r="P68" s="175"/>
    </row>
    <row r="69" spans="1:16">
      <c r="A69" s="71">
        <f>ROW()</f>
        <v>69</v>
      </c>
      <c r="B69" s="112" t="s">
        <v>263</v>
      </c>
      <c r="C69" s="166">
        <f>C68-'4a-Demand'!D31</f>
        <v>0</v>
      </c>
      <c r="D69" s="166">
        <f>D68-'4a-Demand'!E31</f>
        <v>0</v>
      </c>
      <c r="E69" s="166">
        <f>E68-'4a-Demand'!F31</f>
        <v>0</v>
      </c>
      <c r="F69" s="166">
        <f>F68-'4a-Demand'!G31</f>
        <v>0</v>
      </c>
      <c r="G69" s="166">
        <f>G68-'4a-Demand'!H31</f>
        <v>0</v>
      </c>
      <c r="H69" s="166">
        <f>H68-'4a-Demand'!I31</f>
        <v>0</v>
      </c>
      <c r="I69" s="166">
        <f>I68-'4a-Demand'!D60</f>
        <v>0</v>
      </c>
      <c r="J69" s="166">
        <f>J68-'4a-Demand'!E60</f>
        <v>0</v>
      </c>
      <c r="K69" s="166" t="str">
        <f>IF(K67=0,"-",K68-'4a-Demand'!F60)</f>
        <v>-</v>
      </c>
      <c r="L69" s="166" t="str">
        <f>IF(L67=0,"-",L68-'4a-Demand'!G60)</f>
        <v>-</v>
      </c>
      <c r="M69" s="166" t="str">
        <f>IF(M67=0,"-",M68-'4a-Demand'!H60)</f>
        <v>-</v>
      </c>
      <c r="N69" s="175"/>
      <c r="O69" s="175"/>
      <c r="P69" s="175"/>
    </row>
    <row r="71" spans="1:16">
      <c r="B71" s="41" t="s">
        <v>319</v>
      </c>
    </row>
    <row r="72" spans="1:16">
      <c r="B72" s="41" t="s">
        <v>320</v>
      </c>
    </row>
  </sheetData>
  <hyperlinks>
    <hyperlink ref="N2" location="'2-Contents'!A1" display="Go to Contents" xr:uid="{00000000-0004-0000-0500-000000000000}"/>
  </hyperlinks>
  <pageMargins left="0.7" right="0.7" top="0.75" bottom="0.75" header="0.3" footer="0.3"/>
  <pageSetup paperSize="9" scale="66" orientation="landscape" r:id="rId1"/>
  <rowBreaks count="2" manualBreakCount="2">
    <brk id="39" max="16383" man="1"/>
    <brk id="77" max="16383" man="1"/>
  </rowBreaks>
  <ignoredErrors>
    <ignoredError sqref="C67:G67"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85"/>
  <sheetViews>
    <sheetView zoomScaleNormal="100" workbookViewId="0">
      <pane xSplit="1" ySplit="5" topLeftCell="B21" activePane="bottomRight" state="frozen"/>
      <selection activeCell="M42" sqref="M42"/>
      <selection pane="topRight" activeCell="M42" sqref="M42"/>
      <selection pane="bottomLeft" activeCell="M42" sqref="M42"/>
      <selection pane="bottomRight" activeCell="B42" sqref="B42"/>
    </sheetView>
  </sheetViews>
  <sheetFormatPr defaultColWidth="9" defaultRowHeight="14.25"/>
  <cols>
    <col min="1" max="1" width="3.375" style="72" bestFit="1" customWidth="1"/>
    <col min="2" max="2" width="47.375" style="28" customWidth="1"/>
    <col min="3" max="7" width="14.375" style="28" customWidth="1"/>
    <col min="8" max="8" width="9" style="28"/>
    <col min="9" max="9" width="15.25" style="28" bestFit="1" customWidth="1"/>
    <col min="10" max="16384" width="9" style="28"/>
  </cols>
  <sheetData>
    <row r="1" spans="1:13">
      <c r="A1" s="71" t="s">
        <v>177</v>
      </c>
      <c r="B1" s="96" t="str">
        <f>SUBSTITUTE(ADDRESS(1,COLUMN(),4),1,"")</f>
        <v>B</v>
      </c>
      <c r="C1" s="96" t="str">
        <f t="shared" ref="C1:G1" si="0">SUBSTITUTE(ADDRESS(1,COLUMN(),4),1,"")</f>
        <v>C</v>
      </c>
      <c r="D1" s="96" t="str">
        <f t="shared" si="0"/>
        <v>D</v>
      </c>
      <c r="E1" s="96" t="str">
        <f t="shared" si="0"/>
        <v>E</v>
      </c>
      <c r="F1" s="96" t="str">
        <f t="shared" si="0"/>
        <v>F</v>
      </c>
      <c r="G1" s="96" t="str">
        <f t="shared" si="0"/>
        <v>G</v>
      </c>
      <c r="H1" s="27"/>
    </row>
    <row r="2" spans="1:13" ht="18">
      <c r="A2" s="71">
        <f>ROW()</f>
        <v>2</v>
      </c>
      <c r="B2" s="29" t="s">
        <v>53</v>
      </c>
      <c r="C2" s="29"/>
      <c r="D2" s="29"/>
      <c r="E2" s="29"/>
      <c r="F2" s="29"/>
      <c r="G2" s="29"/>
      <c r="H2" s="101" t="s">
        <v>253</v>
      </c>
    </row>
    <row r="3" spans="1:13">
      <c r="A3" s="71">
        <f>ROW()</f>
        <v>3</v>
      </c>
      <c r="B3" s="30"/>
      <c r="C3" s="30"/>
      <c r="D3" s="30"/>
      <c r="E3" s="30"/>
      <c r="F3" s="30"/>
    </row>
    <row r="4" spans="1:13">
      <c r="A4" s="71">
        <f>ROW()</f>
        <v>4</v>
      </c>
      <c r="B4" s="31" t="s">
        <v>28</v>
      </c>
      <c r="C4" s="45" t="s">
        <v>42</v>
      </c>
      <c r="D4" s="45" t="s">
        <v>42</v>
      </c>
      <c r="E4" s="45" t="s">
        <v>42</v>
      </c>
      <c r="F4" s="45" t="s">
        <v>42</v>
      </c>
      <c r="G4" s="45" t="s">
        <v>42</v>
      </c>
    </row>
    <row r="5" spans="1:13">
      <c r="A5" s="71">
        <f>ROW()</f>
        <v>5</v>
      </c>
      <c r="B5" s="31" t="s">
        <v>46</v>
      </c>
      <c r="C5" s="31">
        <v>2020</v>
      </c>
      <c r="D5" s="31">
        <v>2021</v>
      </c>
      <c r="E5" s="31">
        <v>2022</v>
      </c>
      <c r="F5" s="31">
        <v>2023</v>
      </c>
      <c r="G5" s="31">
        <v>2024</v>
      </c>
    </row>
    <row r="6" spans="1:13">
      <c r="A6" s="71">
        <f>ROW()</f>
        <v>6</v>
      </c>
    </row>
    <row r="7" spans="1:13">
      <c r="A7" s="71">
        <f>ROW()</f>
        <v>7</v>
      </c>
      <c r="B7" s="31" t="s">
        <v>64</v>
      </c>
      <c r="C7" s="31"/>
      <c r="D7" s="31"/>
      <c r="E7" s="31"/>
      <c r="F7" s="31"/>
      <c r="G7" s="31"/>
    </row>
    <row r="8" spans="1:13">
      <c r="A8" s="71">
        <f>ROW()</f>
        <v>8</v>
      </c>
      <c r="B8" s="31"/>
      <c r="C8" s="31"/>
      <c r="D8" s="31"/>
      <c r="E8" s="31"/>
      <c r="F8" s="31"/>
      <c r="G8" s="31"/>
    </row>
    <row r="9" spans="1:13">
      <c r="A9" s="71">
        <f>ROW()</f>
        <v>9</v>
      </c>
      <c r="B9" s="31" t="s">
        <v>140</v>
      </c>
      <c r="C9" s="120">
        <v>32.365182945837375</v>
      </c>
      <c r="D9" s="120">
        <v>32.951407133724558</v>
      </c>
      <c r="E9" s="120">
        <v>34.048922512747438</v>
      </c>
      <c r="F9" s="120">
        <v>34.124116457668208</v>
      </c>
      <c r="G9" s="120">
        <v>34.55483035631903</v>
      </c>
    </row>
    <row r="10" spans="1:13" s="33" customFormat="1">
      <c r="A10" s="71">
        <f>ROW()</f>
        <v>10</v>
      </c>
      <c r="B10" s="31" t="s">
        <v>141</v>
      </c>
      <c r="C10" s="120">
        <v>15.209921293075332</v>
      </c>
      <c r="D10" s="120">
        <v>15.260844109564548</v>
      </c>
      <c r="E10" s="120">
        <v>15.311937415643369</v>
      </c>
      <c r="F10" s="120">
        <v>16.603074292525214</v>
      </c>
      <c r="G10" s="120">
        <v>16.491135010805529</v>
      </c>
      <c r="I10" s="28"/>
      <c r="J10" s="28"/>
      <c r="K10" s="28"/>
      <c r="L10" s="28"/>
      <c r="M10" s="28"/>
    </row>
    <row r="11" spans="1:13" s="33" customFormat="1">
      <c r="A11" s="71">
        <f>ROW()</f>
        <v>11</v>
      </c>
      <c r="B11" s="31" t="s">
        <v>142</v>
      </c>
      <c r="C11" s="120">
        <v>6.8747111396281149</v>
      </c>
      <c r="D11" s="120">
        <v>6.9657222337320492</v>
      </c>
      <c r="E11" s="120">
        <v>7.0737306819830819</v>
      </c>
      <c r="F11" s="120">
        <v>7.2025822278909475</v>
      </c>
      <c r="G11" s="120">
        <v>7.3404150890141704</v>
      </c>
      <c r="I11" s="28"/>
      <c r="J11" s="28"/>
      <c r="K11" s="28"/>
      <c r="L11" s="28"/>
      <c r="M11" s="28"/>
    </row>
    <row r="12" spans="1:13" s="33" customFormat="1">
      <c r="A12" s="71">
        <f>ROW()</f>
        <v>12</v>
      </c>
      <c r="B12" s="31" t="s">
        <v>143</v>
      </c>
      <c r="C12" s="120">
        <v>3.290920103613181</v>
      </c>
      <c r="D12" s="120">
        <v>3.3262193942483043</v>
      </c>
      <c r="E12" s="120">
        <v>3.3735480394534076</v>
      </c>
      <c r="F12" s="120">
        <v>3.4330233071824514</v>
      </c>
      <c r="G12" s="120">
        <v>3.4948312026110111</v>
      </c>
      <c r="I12" s="28"/>
      <c r="J12" s="28"/>
      <c r="K12" s="28"/>
      <c r="L12" s="28"/>
      <c r="M12" s="28"/>
    </row>
    <row r="13" spans="1:13" s="33" customFormat="1">
      <c r="A13" s="71">
        <f>ROW()</f>
        <v>13</v>
      </c>
      <c r="B13" s="31" t="s">
        <v>146</v>
      </c>
      <c r="C13" s="120">
        <v>3.7685131262784193</v>
      </c>
      <c r="D13" s="120">
        <v>4.4621512947209627</v>
      </c>
      <c r="E13" s="120">
        <v>4.4889924465696049</v>
      </c>
      <c r="F13" s="120">
        <v>4.5445604360378651</v>
      </c>
      <c r="G13" s="120">
        <v>4.7011516930607202</v>
      </c>
      <c r="I13" s="28"/>
      <c r="J13" s="28"/>
      <c r="K13" s="28"/>
      <c r="L13" s="28"/>
      <c r="M13" s="28"/>
    </row>
    <row r="14" spans="1:13" s="33" customFormat="1">
      <c r="A14" s="71">
        <f>ROW()</f>
        <v>14</v>
      </c>
      <c r="B14" s="31"/>
      <c r="C14" s="31"/>
      <c r="D14" s="31"/>
      <c r="E14" s="31"/>
      <c r="F14" s="31"/>
      <c r="G14" s="31"/>
      <c r="I14" s="28"/>
      <c r="J14" s="28"/>
      <c r="K14" s="28"/>
      <c r="L14" s="28"/>
      <c r="M14" s="28"/>
    </row>
    <row r="15" spans="1:13" s="33" customFormat="1">
      <c r="A15" s="71">
        <f>ROW()</f>
        <v>15</v>
      </c>
      <c r="B15" s="35" t="s">
        <v>267</v>
      </c>
      <c r="C15" s="124">
        <v>61.506625912507687</v>
      </c>
      <c r="D15" s="124">
        <v>62.963655629481551</v>
      </c>
      <c r="E15" s="124">
        <v>64.297370480695463</v>
      </c>
      <c r="F15" s="124">
        <v>65.904470216788056</v>
      </c>
      <c r="G15" s="124">
        <v>66.579394525128237</v>
      </c>
      <c r="I15" s="28"/>
      <c r="J15" s="28"/>
      <c r="K15" s="28"/>
      <c r="L15" s="28"/>
      <c r="M15" s="28"/>
    </row>
    <row r="16" spans="1:13" s="33" customFormat="1">
      <c r="A16" s="71">
        <f>ROW()</f>
        <v>16</v>
      </c>
      <c r="B16" s="81" t="s">
        <v>264</v>
      </c>
      <c r="C16" s="121">
        <f>C15-(SUM(C9:C13))</f>
        <v>-2.6226959247352966E-3</v>
      </c>
      <c r="D16" s="121">
        <f t="shared" ref="D16:G16" si="1">D15-(SUM(D9:D13))</f>
        <v>-2.6885365088702429E-3</v>
      </c>
      <c r="E16" s="121">
        <f t="shared" si="1"/>
        <v>2.3938429855263621E-4</v>
      </c>
      <c r="F16" s="121">
        <f t="shared" si="1"/>
        <v>-2.8865045166384107E-3</v>
      </c>
      <c r="G16" s="121">
        <f t="shared" si="1"/>
        <v>-2.9688266822205378E-3</v>
      </c>
      <c r="I16" s="28"/>
      <c r="J16" s="28"/>
      <c r="K16" s="28"/>
      <c r="L16" s="28"/>
      <c r="M16" s="28"/>
    </row>
    <row r="17" spans="1:13" s="33" customFormat="1">
      <c r="A17" s="71">
        <f>ROW()</f>
        <v>17</v>
      </c>
      <c r="B17" s="31"/>
      <c r="C17" s="31"/>
      <c r="D17" s="31"/>
      <c r="E17" s="31"/>
      <c r="F17" s="31"/>
      <c r="G17" s="31"/>
      <c r="I17" s="28"/>
      <c r="J17" s="28"/>
      <c r="K17" s="28"/>
      <c r="L17" s="28"/>
      <c r="M17" s="28"/>
    </row>
    <row r="18" spans="1:13" s="33" customFormat="1">
      <c r="A18" s="71">
        <f>ROW()</f>
        <v>18</v>
      </c>
      <c r="B18" s="31" t="s">
        <v>304</v>
      </c>
      <c r="C18" s="36"/>
      <c r="D18" s="36"/>
      <c r="E18" s="36"/>
      <c r="F18" s="36"/>
      <c r="G18" s="36"/>
      <c r="I18" s="28"/>
      <c r="J18" s="28"/>
      <c r="K18" s="28"/>
      <c r="L18" s="28"/>
      <c r="M18" s="28"/>
    </row>
    <row r="19" spans="1:13" s="33" customFormat="1">
      <c r="A19" s="71">
        <f>ROW()</f>
        <v>19</v>
      </c>
      <c r="B19" s="31"/>
      <c r="C19" s="36"/>
      <c r="D19" s="37"/>
      <c r="E19" s="37"/>
      <c r="F19" s="37"/>
      <c r="G19" s="36"/>
      <c r="I19" s="28"/>
      <c r="J19" s="28"/>
      <c r="K19" s="28"/>
      <c r="L19" s="28"/>
      <c r="M19" s="28"/>
    </row>
    <row r="20" spans="1:13" s="33" customFormat="1">
      <c r="A20" s="71">
        <f>ROW()</f>
        <v>20</v>
      </c>
      <c r="B20" s="31" t="s">
        <v>35</v>
      </c>
      <c r="C20" s="122">
        <f>'3-CPI'!J19</f>
        <v>1.0086058519793459</v>
      </c>
      <c r="D20" s="122">
        <f>'3-CPI'!K19</f>
        <v>1.0438898450946643</v>
      </c>
      <c r="E20" s="122" t="str">
        <f>'3-CPI'!L19</f>
        <v>-</v>
      </c>
      <c r="F20" s="122" t="str">
        <f>'3-CPI'!M19</f>
        <v>-</v>
      </c>
      <c r="G20" s="122" t="str">
        <f>'3-CPI'!N19</f>
        <v>-</v>
      </c>
      <c r="I20" s="28"/>
      <c r="J20" s="28"/>
      <c r="K20" s="28"/>
      <c r="L20" s="28"/>
      <c r="M20" s="28"/>
    </row>
    <row r="21" spans="1:13" s="33" customFormat="1">
      <c r="A21" s="71">
        <f>ROW()</f>
        <v>21</v>
      </c>
      <c r="B21" s="38"/>
      <c r="C21" s="38"/>
      <c r="D21" s="38"/>
      <c r="E21" s="38"/>
      <c r="F21" s="38"/>
      <c r="G21" s="38"/>
      <c r="I21" s="28"/>
      <c r="J21" s="28"/>
      <c r="K21" s="28"/>
      <c r="L21" s="28"/>
      <c r="M21" s="28"/>
    </row>
    <row r="22" spans="1:13">
      <c r="A22" s="71">
        <f>ROW()</f>
        <v>22</v>
      </c>
      <c r="B22" s="31" t="s">
        <v>140</v>
      </c>
      <c r="C22" s="129">
        <f>IF(C$20="-","-",C9*C$20)</f>
        <v>32.643712919553707</v>
      </c>
      <c r="D22" s="129">
        <f t="shared" ref="D22:G22" si="2">IF(D$20="-","-",D9*D$20)</f>
        <v>34.397639288474949</v>
      </c>
      <c r="E22" s="129" t="str">
        <f t="shared" si="2"/>
        <v>-</v>
      </c>
      <c r="F22" s="129" t="str">
        <f t="shared" si="2"/>
        <v>-</v>
      </c>
      <c r="G22" s="129" t="str">
        <f t="shared" si="2"/>
        <v>-</v>
      </c>
      <c r="H22" s="33"/>
    </row>
    <row r="23" spans="1:13">
      <c r="A23" s="71">
        <f>ROW()</f>
        <v>23</v>
      </c>
      <c r="B23" s="31" t="s">
        <v>141</v>
      </c>
      <c r="C23" s="129">
        <f t="shared" ref="C23:G28" si="3">IF(C$20="-","-",C10*C$20)</f>
        <v>15.34081562434104</v>
      </c>
      <c r="D23" s="129">
        <f t="shared" si="3"/>
        <v>15.930640193547157</v>
      </c>
      <c r="E23" s="129" t="str">
        <f t="shared" si="3"/>
        <v>-</v>
      </c>
      <c r="F23" s="129" t="str">
        <f t="shared" si="3"/>
        <v>-</v>
      </c>
      <c r="G23" s="129" t="str">
        <f t="shared" si="3"/>
        <v>-</v>
      </c>
      <c r="H23" s="33"/>
    </row>
    <row r="24" spans="1:13">
      <c r="A24" s="71">
        <f>ROW()</f>
        <v>24</v>
      </c>
      <c r="B24" s="31" t="s">
        <v>142</v>
      </c>
      <c r="C24" s="129">
        <f t="shared" si="3"/>
        <v>6.9338738860965154</v>
      </c>
      <c r="D24" s="129">
        <f t="shared" si="3"/>
        <v>7.2714467035430079</v>
      </c>
      <c r="E24" s="129" t="str">
        <f t="shared" si="3"/>
        <v>-</v>
      </c>
      <c r="F24" s="129" t="str">
        <f t="shared" si="3"/>
        <v>-</v>
      </c>
      <c r="G24" s="129" t="str">
        <f t="shared" si="3"/>
        <v>-</v>
      </c>
      <c r="H24" s="33"/>
    </row>
    <row r="25" spans="1:13">
      <c r="A25" s="71">
        <f>ROW()</f>
        <v>25</v>
      </c>
      <c r="B25" s="31" t="s">
        <v>143</v>
      </c>
      <c r="C25" s="129">
        <f t="shared" si="3"/>
        <v>3.3192412749007296</v>
      </c>
      <c r="D25" s="129">
        <f t="shared" si="3"/>
        <v>3.4722066482127305</v>
      </c>
      <c r="E25" s="129" t="str">
        <f t="shared" si="3"/>
        <v>-</v>
      </c>
      <c r="F25" s="129" t="str">
        <f t="shared" si="3"/>
        <v>-</v>
      </c>
      <c r="G25" s="129" t="str">
        <f t="shared" si="3"/>
        <v>-</v>
      </c>
    </row>
    <row r="26" spans="1:13">
      <c r="A26" s="71">
        <f>ROW()</f>
        <v>26</v>
      </c>
      <c r="B26" s="31" t="s">
        <v>146</v>
      </c>
      <c r="C26" s="129">
        <f t="shared" si="3"/>
        <v>3.8009443924253934</v>
      </c>
      <c r="D26" s="129">
        <f t="shared" si="3"/>
        <v>4.6579944238352216</v>
      </c>
      <c r="E26" s="129" t="str">
        <f t="shared" si="3"/>
        <v>-</v>
      </c>
      <c r="F26" s="129" t="str">
        <f t="shared" si="3"/>
        <v>-</v>
      </c>
      <c r="G26" s="129" t="str">
        <f t="shared" si="3"/>
        <v>-</v>
      </c>
    </row>
    <row r="27" spans="1:13">
      <c r="A27" s="71">
        <f>ROW()</f>
        <v>27</v>
      </c>
      <c r="B27" s="31"/>
      <c r="C27" s="31"/>
      <c r="D27" s="31"/>
      <c r="E27" s="31"/>
      <c r="F27" s="31"/>
      <c r="G27" s="31"/>
    </row>
    <row r="28" spans="1:13">
      <c r="A28" s="71">
        <f>ROW()</f>
        <v>28</v>
      </c>
      <c r="B28" s="35" t="s">
        <v>267</v>
      </c>
      <c r="C28" s="130">
        <f t="shared" si="3"/>
        <v>62.035942830859732</v>
      </c>
      <c r="D28" s="130">
        <f t="shared" si="3"/>
        <v>65.727120721653279</v>
      </c>
      <c r="E28" s="130" t="str">
        <f t="shared" si="3"/>
        <v>-</v>
      </c>
      <c r="F28" s="130" t="str">
        <f t="shared" si="3"/>
        <v>-</v>
      </c>
      <c r="G28" s="130" t="str">
        <f t="shared" si="3"/>
        <v>-</v>
      </c>
      <c r="I28" s="33"/>
    </row>
    <row r="29" spans="1:13">
      <c r="A29" s="71">
        <f>ROW()</f>
        <v>29</v>
      </c>
      <c r="B29" s="35"/>
      <c r="C29" s="35"/>
      <c r="D29" s="35"/>
      <c r="E29" s="35"/>
      <c r="F29" s="35"/>
      <c r="G29" s="35"/>
      <c r="I29" s="33"/>
    </row>
    <row r="30" spans="1:13">
      <c r="A30" s="71">
        <f>ROW()</f>
        <v>30</v>
      </c>
      <c r="B30" s="180" t="s">
        <v>329</v>
      </c>
      <c r="C30" s="128">
        <v>0.18099051482946374</v>
      </c>
      <c r="D30" s="128">
        <v>6.6833128488200097E-2</v>
      </c>
      <c r="E30" s="128"/>
      <c r="F30" s="128"/>
      <c r="G30" s="128"/>
      <c r="I30" s="33"/>
    </row>
    <row r="31" spans="1:13">
      <c r="A31" s="71">
        <f>ROW()</f>
        <v>31</v>
      </c>
      <c r="B31" s="31"/>
      <c r="C31" s="31"/>
      <c r="D31" s="31"/>
      <c r="E31" s="31"/>
      <c r="F31" s="31"/>
      <c r="G31" s="31"/>
      <c r="I31" s="33"/>
    </row>
    <row r="32" spans="1:13">
      <c r="A32" s="71">
        <f>ROW()</f>
        <v>32</v>
      </c>
      <c r="B32" s="181" t="s">
        <v>321</v>
      </c>
      <c r="C32" s="130">
        <f t="shared" ref="C32:D32" si="4">IF(C20="-","-",(SUM(C28,C30)))</f>
        <v>62.216933345689192</v>
      </c>
      <c r="D32" s="130">
        <f t="shared" si="4"/>
        <v>65.793953850141477</v>
      </c>
      <c r="E32" s="130" t="str">
        <f>IF(E20="-","-",(SUM(E28,E30)))</f>
        <v>-</v>
      </c>
      <c r="F32" s="130" t="str">
        <f t="shared" ref="F32:G32" si="5">IF(F20="-","-",(SUM(F28,F30)))</f>
        <v>-</v>
      </c>
      <c r="G32" s="130" t="str">
        <f t="shared" si="5"/>
        <v>-</v>
      </c>
      <c r="I32" s="33"/>
    </row>
    <row r="33" spans="1:9">
      <c r="A33" s="71">
        <f>ROW()</f>
        <v>33</v>
      </c>
      <c r="B33" s="35"/>
      <c r="C33" s="35"/>
      <c r="D33" s="35"/>
      <c r="E33" s="35"/>
      <c r="F33" s="35"/>
      <c r="G33" s="35"/>
      <c r="I33" s="33"/>
    </row>
    <row r="34" spans="1:9">
      <c r="A34" s="71">
        <f>ROW()</f>
        <v>34</v>
      </c>
      <c r="B34" s="36" t="s">
        <v>305</v>
      </c>
      <c r="C34" s="36"/>
      <c r="D34" s="36"/>
      <c r="E34" s="36"/>
      <c r="F34" s="36"/>
      <c r="G34" s="36"/>
      <c r="I34" s="33"/>
    </row>
    <row r="35" spans="1:9">
      <c r="A35" s="71">
        <f>ROW()</f>
        <v>35</v>
      </c>
      <c r="B35" s="31"/>
      <c r="C35" s="31"/>
      <c r="D35" s="31"/>
      <c r="E35" s="31"/>
      <c r="F35" s="31"/>
      <c r="G35" s="31"/>
    </row>
    <row r="36" spans="1:9">
      <c r="A36" s="71">
        <f>ROW()</f>
        <v>36</v>
      </c>
      <c r="B36" s="31" t="s">
        <v>140</v>
      </c>
      <c r="C36" s="128">
        <v>27.580085999999998</v>
      </c>
      <c r="D36" s="128">
        <v>31.475532999999999</v>
      </c>
      <c r="E36" s="128"/>
      <c r="F36" s="128"/>
      <c r="G36" s="128"/>
    </row>
    <row r="37" spans="1:9">
      <c r="A37" s="71">
        <f>ROW()</f>
        <v>37</v>
      </c>
      <c r="B37" s="31" t="s">
        <v>141</v>
      </c>
      <c r="C37" s="128">
        <v>17.233000000000001</v>
      </c>
      <c r="D37" s="128">
        <v>17.059739234999999</v>
      </c>
      <c r="E37" s="128"/>
      <c r="F37" s="128"/>
      <c r="G37" s="128"/>
    </row>
    <row r="38" spans="1:9">
      <c r="A38" s="71">
        <f>ROW()</f>
        <v>38</v>
      </c>
      <c r="B38" s="31" t="s">
        <v>142</v>
      </c>
      <c r="C38" s="128">
        <v>6.7169999999999996</v>
      </c>
      <c r="D38" s="128">
        <v>7.8390000000000004</v>
      </c>
      <c r="E38" s="128"/>
      <c r="F38" s="128"/>
      <c r="G38" s="128"/>
    </row>
    <row r="39" spans="1:9">
      <c r="A39" s="71">
        <f>ROW()</f>
        <v>39</v>
      </c>
      <c r="B39" s="31" t="s">
        <v>143</v>
      </c>
      <c r="C39" s="128">
        <v>1.3680000000000001</v>
      </c>
      <c r="D39" s="128">
        <v>0.81599999999999995</v>
      </c>
      <c r="E39" s="128"/>
      <c r="F39" s="128"/>
      <c r="G39" s="128"/>
    </row>
    <row r="40" spans="1:9">
      <c r="A40" s="71">
        <f>ROW()</f>
        <v>40</v>
      </c>
      <c r="B40" s="31" t="s">
        <v>146</v>
      </c>
      <c r="C40" s="128">
        <v>2.3199999999999998</v>
      </c>
      <c r="D40" s="128">
        <v>3.399</v>
      </c>
      <c r="E40" s="128"/>
      <c r="F40" s="128"/>
      <c r="G40" s="128"/>
    </row>
    <row r="41" spans="1:9">
      <c r="A41" s="71">
        <f>ROW()</f>
        <v>41</v>
      </c>
      <c r="B41" s="66" t="s">
        <v>144</v>
      </c>
      <c r="C41" s="31"/>
      <c r="D41" s="31"/>
      <c r="E41" s="31"/>
      <c r="F41" s="31"/>
      <c r="G41" s="31"/>
    </row>
    <row r="42" spans="1:9">
      <c r="A42" s="71">
        <f>ROW()</f>
        <v>42</v>
      </c>
      <c r="B42" s="216" t="s">
        <v>349</v>
      </c>
      <c r="C42" s="128">
        <v>0</v>
      </c>
      <c r="D42" s="128">
        <v>6.8932607650000008</v>
      </c>
      <c r="E42" s="128"/>
      <c r="F42" s="128"/>
      <c r="G42" s="128"/>
    </row>
    <row r="43" spans="1:9">
      <c r="A43" s="71">
        <f>ROW()</f>
        <v>43</v>
      </c>
      <c r="B43" s="67" t="s">
        <v>145</v>
      </c>
      <c r="C43" s="128"/>
      <c r="D43" s="128"/>
      <c r="E43" s="128"/>
      <c r="F43" s="128"/>
      <c r="G43" s="128"/>
    </row>
    <row r="44" spans="1:9">
      <c r="A44" s="71">
        <f>ROW()</f>
        <v>44</v>
      </c>
      <c r="B44" s="67" t="s">
        <v>145</v>
      </c>
      <c r="C44" s="128"/>
      <c r="D44" s="128"/>
      <c r="E44" s="128"/>
      <c r="F44" s="128"/>
      <c r="G44" s="128"/>
    </row>
    <row r="45" spans="1:9">
      <c r="A45" s="71">
        <f>ROW()</f>
        <v>45</v>
      </c>
      <c r="B45" s="67" t="s">
        <v>145</v>
      </c>
      <c r="C45" s="128"/>
      <c r="D45" s="128"/>
      <c r="E45" s="128"/>
      <c r="F45" s="128"/>
      <c r="G45" s="128"/>
    </row>
    <row r="46" spans="1:9">
      <c r="A46" s="71">
        <f>ROW()</f>
        <v>46</v>
      </c>
      <c r="B46" s="67" t="s">
        <v>145</v>
      </c>
      <c r="C46" s="128"/>
      <c r="D46" s="128"/>
      <c r="E46" s="128"/>
      <c r="F46" s="128"/>
      <c r="G46" s="128"/>
    </row>
    <row r="47" spans="1:9">
      <c r="A47" s="71">
        <f>ROW()</f>
        <v>47</v>
      </c>
      <c r="B47" s="31"/>
      <c r="C47" s="31"/>
      <c r="D47" s="31"/>
      <c r="E47" s="31"/>
      <c r="F47" s="31"/>
      <c r="G47" s="31"/>
    </row>
    <row r="48" spans="1:9">
      <c r="A48" s="71">
        <f>ROW()</f>
        <v>48</v>
      </c>
      <c r="B48" s="35" t="s">
        <v>268</v>
      </c>
      <c r="C48" s="125">
        <f>SUM(C36:C40,C42:C46)</f>
        <v>55.218086</v>
      </c>
      <c r="D48" s="125">
        <f t="shared" ref="D48:G48" si="6">SUM(D36:D40,D42:D46)</f>
        <v>67.482532999999989</v>
      </c>
      <c r="E48" s="125">
        <f t="shared" si="6"/>
        <v>0</v>
      </c>
      <c r="F48" s="125">
        <f t="shared" si="6"/>
        <v>0</v>
      </c>
      <c r="G48" s="125">
        <f t="shared" si="6"/>
        <v>0</v>
      </c>
    </row>
    <row r="49" spans="1:9">
      <c r="A49" s="71">
        <f>ROW()</f>
        <v>49</v>
      </c>
      <c r="B49" s="7"/>
      <c r="C49" s="7"/>
      <c r="D49" s="7"/>
      <c r="E49" s="7"/>
      <c r="F49" s="7"/>
      <c r="G49" s="7"/>
    </row>
    <row r="50" spans="1:9">
      <c r="A50" s="71">
        <f>ROW()</f>
        <v>50</v>
      </c>
      <c r="B50" s="31" t="s">
        <v>61</v>
      </c>
      <c r="C50" s="36"/>
      <c r="D50" s="36"/>
      <c r="E50" s="36"/>
      <c r="F50" s="36"/>
      <c r="G50" s="36"/>
    </row>
    <row r="51" spans="1:9" ht="15">
      <c r="A51" s="71">
        <f>ROW()</f>
        <v>51</v>
      </c>
      <c r="B51" s="31"/>
      <c r="C51" s="31"/>
      <c r="D51" s="31"/>
      <c r="E51" s="31"/>
      <c r="F51" s="31"/>
      <c r="G51" s="31"/>
      <c r="I51" s="170"/>
    </row>
    <row r="52" spans="1:9">
      <c r="A52" s="71">
        <f>ROW()</f>
        <v>52</v>
      </c>
      <c r="B52" s="31" t="s">
        <v>140</v>
      </c>
      <c r="C52" s="177">
        <f>IF(C36="","-",(C36-C22)/C22)</f>
        <v>-0.15511798342401723</v>
      </c>
      <c r="D52" s="177">
        <f>IF(D36="","-",(D36-D22)/D22)</f>
        <v>-8.4950780022104946E-2</v>
      </c>
      <c r="E52" s="177" t="str">
        <f>IF(E36="","-",(E36-E22)/E22)</f>
        <v>-</v>
      </c>
      <c r="F52" s="177" t="str">
        <f>IF(F36="","-",(F36-F22)/F22)</f>
        <v>-</v>
      </c>
      <c r="G52" s="177" t="str">
        <f>IF(G36="","-",(G36-G22)/G22)</f>
        <v>-</v>
      </c>
      <c r="I52" s="174"/>
    </row>
    <row r="53" spans="1:9">
      <c r="A53" s="71">
        <f>ROW()</f>
        <v>53</v>
      </c>
      <c r="B53" s="31" t="s">
        <v>141</v>
      </c>
      <c r="C53" s="177">
        <f t="shared" ref="C53:C56" si="7">IF(C37="","-",(C37-C23)/C23)</f>
        <v>0.12334314041664511</v>
      </c>
      <c r="D53" s="177">
        <f t="shared" ref="D53:G56" si="8">IF(D37="","-",(D37-D23)/D23)</f>
        <v>7.0875936417809024E-2</v>
      </c>
      <c r="E53" s="177" t="str">
        <f t="shared" si="8"/>
        <v>-</v>
      </c>
      <c r="F53" s="177" t="str">
        <f t="shared" si="8"/>
        <v>-</v>
      </c>
      <c r="G53" s="177" t="str">
        <f t="shared" si="8"/>
        <v>-</v>
      </c>
      <c r="I53" s="174"/>
    </row>
    <row r="54" spans="1:9">
      <c r="A54" s="71">
        <f>ROW()</f>
        <v>54</v>
      </c>
      <c r="B54" s="31" t="s">
        <v>142</v>
      </c>
      <c r="C54" s="177">
        <f t="shared" si="7"/>
        <v>-3.1277448892080562E-2</v>
      </c>
      <c r="D54" s="177">
        <f t="shared" si="8"/>
        <v>7.8052321580030629E-2</v>
      </c>
      <c r="E54" s="177" t="str">
        <f t="shared" si="8"/>
        <v>-</v>
      </c>
      <c r="F54" s="177" t="str">
        <f t="shared" si="8"/>
        <v>-</v>
      </c>
      <c r="G54" s="177" t="str">
        <f t="shared" si="8"/>
        <v>-</v>
      </c>
      <c r="I54" s="173"/>
    </row>
    <row r="55" spans="1:9">
      <c r="A55" s="71">
        <f>ROW()</f>
        <v>55</v>
      </c>
      <c r="B55" s="31" t="s">
        <v>143</v>
      </c>
      <c r="C55" s="177">
        <f t="shared" si="7"/>
        <v>-0.58785761964805838</v>
      </c>
      <c r="D55" s="177">
        <f t="shared" si="8"/>
        <v>-0.76499094591042716</v>
      </c>
      <c r="E55" s="177" t="str">
        <f t="shared" si="8"/>
        <v>-</v>
      </c>
      <c r="F55" s="177" t="str">
        <f t="shared" si="8"/>
        <v>-</v>
      </c>
      <c r="G55" s="177" t="str">
        <f t="shared" si="8"/>
        <v>-</v>
      </c>
      <c r="I55" s="173"/>
    </row>
    <row r="56" spans="1:9">
      <c r="A56" s="71">
        <f>ROW()</f>
        <v>56</v>
      </c>
      <c r="B56" s="31" t="s">
        <v>146</v>
      </c>
      <c r="C56" s="177">
        <f t="shared" si="7"/>
        <v>-0.38962537715012419</v>
      </c>
      <c r="D56" s="177">
        <f t="shared" si="8"/>
        <v>-0.27028680356354134</v>
      </c>
      <c r="E56" s="177" t="str">
        <f t="shared" si="8"/>
        <v>-</v>
      </c>
      <c r="F56" s="177" t="str">
        <f t="shared" si="8"/>
        <v>-</v>
      </c>
      <c r="G56" s="177" t="str">
        <f t="shared" si="8"/>
        <v>-</v>
      </c>
      <c r="I56" s="173"/>
    </row>
    <row r="57" spans="1:9">
      <c r="A57" s="71">
        <f>ROW()</f>
        <v>57</v>
      </c>
      <c r="B57" s="31"/>
      <c r="C57" s="178"/>
      <c r="D57" s="178"/>
      <c r="E57" s="178"/>
      <c r="F57" s="178"/>
      <c r="G57" s="178"/>
      <c r="I57" s="174"/>
    </row>
    <row r="58" spans="1:9">
      <c r="A58" s="71">
        <f>ROW()</f>
        <v>58</v>
      </c>
      <c r="B58" s="31" t="s">
        <v>65</v>
      </c>
      <c r="C58" s="177">
        <f>IF(C48=0,"-",(C48-C32)/C32)</f>
        <v>-0.11249103691437598</v>
      </c>
      <c r="D58" s="177">
        <f t="shared" ref="D58:G58" si="9">IF(D48=0,"-",(D48-D32)/D32)</f>
        <v>2.566465535274836E-2</v>
      </c>
      <c r="E58" s="177" t="str">
        <f t="shared" si="9"/>
        <v>-</v>
      </c>
      <c r="F58" s="177" t="str">
        <f t="shared" si="9"/>
        <v>-</v>
      </c>
      <c r="G58" s="177" t="str">
        <f t="shared" si="9"/>
        <v>-</v>
      </c>
      <c r="I58" s="174"/>
    </row>
    <row r="59" spans="1:9">
      <c r="A59" s="71">
        <f>ROW()</f>
        <v>59</v>
      </c>
      <c r="B59" s="31"/>
      <c r="C59" s="31"/>
      <c r="D59" s="31"/>
      <c r="E59" s="31"/>
      <c r="F59" s="31"/>
      <c r="G59" s="31"/>
      <c r="I59" s="175"/>
    </row>
    <row r="60" spans="1:9">
      <c r="A60" s="71">
        <f>ROW()</f>
        <v>60</v>
      </c>
      <c r="B60" s="31" t="s">
        <v>317</v>
      </c>
      <c r="C60" s="36"/>
      <c r="D60" s="36"/>
      <c r="E60" s="36"/>
      <c r="F60" s="36"/>
      <c r="G60" s="36"/>
      <c r="I60" s="175"/>
    </row>
    <row r="61" spans="1:9">
      <c r="A61" s="71">
        <f>ROW()</f>
        <v>61</v>
      </c>
      <c r="B61" s="31"/>
      <c r="C61" s="31"/>
      <c r="D61" s="31"/>
      <c r="E61" s="31"/>
      <c r="F61" s="31"/>
      <c r="G61" s="31"/>
      <c r="I61" s="175"/>
    </row>
    <row r="62" spans="1:9">
      <c r="A62" s="71">
        <f>ROW()</f>
        <v>62</v>
      </c>
      <c r="B62" s="31" t="s">
        <v>140</v>
      </c>
      <c r="C62" s="197">
        <f>IF(C36="","-",C36-C22)</f>
        <v>-5.0636269195537089</v>
      </c>
      <c r="D62" s="197">
        <f t="shared" ref="D62:G62" si="10">IF(D36="","-",D36-D22)</f>
        <v>-2.92210628847495</v>
      </c>
      <c r="E62" s="197" t="str">
        <f t="shared" si="10"/>
        <v>-</v>
      </c>
      <c r="F62" s="197" t="str">
        <f t="shared" si="10"/>
        <v>-</v>
      </c>
      <c r="G62" s="197" t="str">
        <f t="shared" si="10"/>
        <v>-</v>
      </c>
      <c r="I62" s="174"/>
    </row>
    <row r="63" spans="1:9">
      <c r="A63" s="71">
        <f>ROW()</f>
        <v>63</v>
      </c>
      <c r="B63" s="31" t="s">
        <v>141</v>
      </c>
      <c r="C63" s="197">
        <f t="shared" ref="C63:G66" si="11">IF(C37="","-",C37-C23)</f>
        <v>1.8921843756589602</v>
      </c>
      <c r="D63" s="197">
        <f t="shared" si="11"/>
        <v>1.1290990414528412</v>
      </c>
      <c r="E63" s="197" t="str">
        <f t="shared" si="11"/>
        <v>-</v>
      </c>
      <c r="F63" s="197" t="str">
        <f t="shared" si="11"/>
        <v>-</v>
      </c>
      <c r="G63" s="197" t="str">
        <f t="shared" si="11"/>
        <v>-</v>
      </c>
      <c r="I63" s="174"/>
    </row>
    <row r="64" spans="1:9">
      <c r="A64" s="71">
        <f>ROW()</f>
        <v>64</v>
      </c>
      <c r="B64" s="31" t="s">
        <v>142</v>
      </c>
      <c r="C64" s="197">
        <f t="shared" si="11"/>
        <v>-0.21687388609651581</v>
      </c>
      <c r="D64" s="197">
        <f t="shared" si="11"/>
        <v>0.56755329645699248</v>
      </c>
      <c r="E64" s="197" t="str">
        <f t="shared" si="11"/>
        <v>-</v>
      </c>
      <c r="F64" s="197" t="str">
        <f t="shared" si="11"/>
        <v>-</v>
      </c>
      <c r="G64" s="197" t="str">
        <f t="shared" si="11"/>
        <v>-</v>
      </c>
      <c r="I64" s="173"/>
    </row>
    <row r="65" spans="1:9">
      <c r="A65" s="71">
        <f>ROW()</f>
        <v>65</v>
      </c>
      <c r="B65" s="31" t="s">
        <v>143</v>
      </c>
      <c r="C65" s="197">
        <f t="shared" si="11"/>
        <v>-1.9512412749007295</v>
      </c>
      <c r="D65" s="197">
        <f t="shared" si="11"/>
        <v>-2.6562066482127307</v>
      </c>
      <c r="E65" s="197" t="str">
        <f t="shared" si="11"/>
        <v>-</v>
      </c>
      <c r="F65" s="197" t="str">
        <f t="shared" si="11"/>
        <v>-</v>
      </c>
      <c r="G65" s="197" t="str">
        <f t="shared" si="11"/>
        <v>-</v>
      </c>
      <c r="I65" s="174"/>
    </row>
    <row r="66" spans="1:9">
      <c r="A66" s="71">
        <f>ROW()</f>
        <v>66</v>
      </c>
      <c r="B66" s="31" t="s">
        <v>146</v>
      </c>
      <c r="C66" s="197">
        <f t="shared" si="11"/>
        <v>-1.4809443924253936</v>
      </c>
      <c r="D66" s="197">
        <f t="shared" si="11"/>
        <v>-1.2589944238352215</v>
      </c>
      <c r="E66" s="197" t="str">
        <f t="shared" si="11"/>
        <v>-</v>
      </c>
      <c r="F66" s="197" t="str">
        <f t="shared" si="11"/>
        <v>-</v>
      </c>
      <c r="G66" s="197" t="str">
        <f t="shared" si="11"/>
        <v>-</v>
      </c>
      <c r="I66" s="174"/>
    </row>
    <row r="67" spans="1:9">
      <c r="A67" s="71">
        <f>ROW()</f>
        <v>67</v>
      </c>
      <c r="B67" s="31"/>
      <c r="C67" s="31"/>
      <c r="D67" s="31"/>
      <c r="E67" s="31"/>
      <c r="F67" s="31"/>
      <c r="G67" s="31"/>
      <c r="I67" s="174"/>
    </row>
    <row r="68" spans="1:9">
      <c r="A68" s="71">
        <f>ROW()</f>
        <v>68</v>
      </c>
      <c r="B68" s="31" t="s">
        <v>65</v>
      </c>
      <c r="C68" s="197">
        <f>IF(C48=0,"-",C48-C32)</f>
        <v>-6.9988473456891924</v>
      </c>
      <c r="D68" s="197">
        <f t="shared" ref="D68:G68" si="12">IF(D48=0,"-",D48-D32)</f>
        <v>1.6885791498585121</v>
      </c>
      <c r="E68" s="197" t="str">
        <f t="shared" si="12"/>
        <v>-</v>
      </c>
      <c r="F68" s="197" t="str">
        <f t="shared" si="12"/>
        <v>-</v>
      </c>
      <c r="G68" s="197" t="str">
        <f t="shared" si="12"/>
        <v>-</v>
      </c>
      <c r="H68" s="175"/>
      <c r="I68" s="174"/>
    </row>
    <row r="69" spans="1:9">
      <c r="A69" s="71">
        <f>ROW()</f>
        <v>69</v>
      </c>
      <c r="B69" s="31"/>
      <c r="C69" s="31"/>
      <c r="D69" s="31"/>
      <c r="E69" s="31"/>
      <c r="F69" s="31"/>
      <c r="G69" s="31"/>
    </row>
    <row r="70" spans="1:9">
      <c r="A70" s="71">
        <f>ROW()</f>
        <v>70</v>
      </c>
    </row>
    <row r="71" spans="1:9">
      <c r="A71" s="71">
        <f>ROW()</f>
        <v>71</v>
      </c>
      <c r="B71" s="36" t="s">
        <v>306</v>
      </c>
      <c r="C71" s="45"/>
      <c r="D71" s="45"/>
      <c r="E71" s="45"/>
      <c r="F71" s="45"/>
      <c r="G71" s="45"/>
    </row>
    <row r="72" spans="1:9">
      <c r="A72" s="71">
        <f>ROW()</f>
        <v>72</v>
      </c>
      <c r="B72" s="36"/>
      <c r="C72" s="73"/>
      <c r="D72" s="73"/>
      <c r="E72" s="73"/>
      <c r="F72" s="73"/>
      <c r="G72" s="45"/>
    </row>
    <row r="73" spans="1:9">
      <c r="A73" s="71">
        <f>ROW()</f>
        <v>73</v>
      </c>
      <c r="B73" s="31" t="s">
        <v>184</v>
      </c>
      <c r="C73" s="126">
        <f>C39</f>
        <v>1.3680000000000001</v>
      </c>
      <c r="D73" s="126">
        <f>D39</f>
        <v>0.81599999999999995</v>
      </c>
      <c r="E73" s="126">
        <f>E39</f>
        <v>0</v>
      </c>
      <c r="F73" s="126">
        <f>F39</f>
        <v>0</v>
      </c>
      <c r="G73" s="126">
        <f>G39</f>
        <v>0</v>
      </c>
    </row>
    <row r="74" spans="1:9">
      <c r="A74" s="71">
        <f>ROW()</f>
        <v>74</v>
      </c>
      <c r="B74" s="74"/>
      <c r="C74" s="45"/>
      <c r="D74" s="45"/>
      <c r="E74" s="45"/>
      <c r="F74" s="45"/>
      <c r="G74" s="45"/>
    </row>
    <row r="75" spans="1:9">
      <c r="A75" s="71">
        <f>ROW()</f>
        <v>75</v>
      </c>
      <c r="B75" s="53" t="s">
        <v>94</v>
      </c>
      <c r="C75" s="128">
        <v>8.16106971632133E-2</v>
      </c>
      <c r="D75" s="128">
        <v>3.1516290583539538E-2</v>
      </c>
      <c r="E75" s="128"/>
      <c r="F75" s="128"/>
      <c r="G75" s="128"/>
    </row>
    <row r="76" spans="1:9">
      <c r="A76" s="71">
        <f>ROW()</f>
        <v>76</v>
      </c>
      <c r="B76" s="53" t="s">
        <v>95</v>
      </c>
      <c r="C76" s="128">
        <v>5.2393386800176009E-2</v>
      </c>
      <c r="D76" s="128">
        <v>1.2264895833965556E-2</v>
      </c>
      <c r="E76" s="128"/>
      <c r="F76" s="128"/>
      <c r="G76" s="128"/>
    </row>
    <row r="77" spans="1:9">
      <c r="A77" s="71">
        <f>ROW()</f>
        <v>77</v>
      </c>
      <c r="B77" s="53" t="s">
        <v>96</v>
      </c>
      <c r="C77" s="128">
        <v>0.40538652000002789</v>
      </c>
      <c r="D77" s="128">
        <v>0.13104673367158812</v>
      </c>
      <c r="E77" s="128"/>
      <c r="F77" s="128"/>
      <c r="G77" s="128"/>
    </row>
    <row r="78" spans="1:9">
      <c r="A78" s="71">
        <f>ROW()</f>
        <v>78</v>
      </c>
      <c r="B78" s="53" t="s">
        <v>99</v>
      </c>
      <c r="C78" s="128">
        <v>6.0765089999999945E-2</v>
      </c>
      <c r="D78" s="128">
        <v>1.3114479999999989E-2</v>
      </c>
      <c r="E78" s="128"/>
      <c r="F78" s="128"/>
      <c r="G78" s="128"/>
    </row>
    <row r="79" spans="1:9">
      <c r="A79" s="71">
        <f>ROW()</f>
        <v>79</v>
      </c>
      <c r="B79" s="53" t="s">
        <v>97</v>
      </c>
      <c r="C79" s="128">
        <v>0.17805128000000031</v>
      </c>
      <c r="D79" s="128">
        <v>2.3871479999999973E-2</v>
      </c>
      <c r="E79" s="128"/>
      <c r="F79" s="128"/>
      <c r="G79" s="128"/>
    </row>
    <row r="80" spans="1:9">
      <c r="A80" s="71">
        <f>ROW()</f>
        <v>80</v>
      </c>
      <c r="B80" s="53" t="s">
        <v>98</v>
      </c>
      <c r="C80" s="128">
        <v>0.58970777603661073</v>
      </c>
      <c r="D80" s="128">
        <v>0.60417639358249497</v>
      </c>
      <c r="E80" s="128"/>
      <c r="F80" s="128"/>
      <c r="G80" s="128"/>
    </row>
    <row r="81" spans="1:7">
      <c r="A81" s="71">
        <f>ROW()</f>
        <v>81</v>
      </c>
      <c r="B81" s="127" t="s">
        <v>265</v>
      </c>
      <c r="C81" s="113">
        <f>IF(C73=0,"-",C73-(SUM(C75:C80)))</f>
        <v>8.5249999971948043E-5</v>
      </c>
      <c r="D81" s="113">
        <f t="shared" ref="D81:G81" si="13">IF(D73=0,"-",D73-(SUM(D75:D80)))</f>
        <v>9.7263284117854454E-6</v>
      </c>
      <c r="E81" s="113" t="str">
        <f t="shared" si="13"/>
        <v>-</v>
      </c>
      <c r="F81" s="113" t="str">
        <f t="shared" si="13"/>
        <v>-</v>
      </c>
      <c r="G81" s="113" t="str">
        <f t="shared" si="13"/>
        <v>-</v>
      </c>
    </row>
    <row r="82" spans="1:7">
      <c r="A82" s="71">
        <f>ROW()</f>
        <v>82</v>
      </c>
      <c r="B82" s="127"/>
      <c r="C82" s="113"/>
      <c r="D82" s="113"/>
      <c r="E82" s="113"/>
      <c r="F82" s="113"/>
      <c r="G82" s="113"/>
    </row>
    <row r="84" spans="1:7">
      <c r="B84" s="245" t="s">
        <v>88</v>
      </c>
      <c r="C84" s="245"/>
      <c r="D84" s="245"/>
      <c r="E84" s="245"/>
      <c r="F84" s="245"/>
      <c r="G84" s="245"/>
    </row>
    <row r="85" spans="1:7" ht="54.75" customHeight="1">
      <c r="B85" s="244" t="s">
        <v>328</v>
      </c>
      <c r="C85" s="244"/>
      <c r="D85" s="244"/>
      <c r="E85" s="244"/>
      <c r="F85" s="244"/>
      <c r="G85" s="244"/>
    </row>
  </sheetData>
  <mergeCells count="2">
    <mergeCell ref="B85:G85"/>
    <mergeCell ref="B84:G84"/>
  </mergeCells>
  <conditionalFormatting sqref="C52:G56 C58:G58">
    <cfRule type="cellIs" dxfId="4" priority="6" operator="between">
      <formula>-0.100000000001</formula>
      <formula>0.100000000001</formula>
    </cfRule>
  </conditionalFormatting>
  <conditionalFormatting sqref="C62:G66 C68:G68">
    <cfRule type="cellIs" dxfId="3" priority="5" operator="between">
      <formula>-0.500000000001</formula>
      <formula>0.500000000001</formula>
    </cfRule>
  </conditionalFormatting>
  <hyperlinks>
    <hyperlink ref="H2" location="'2-Contents'!A1" display="Go to Contents" xr:uid="{00000000-0004-0000-0600-000000000000}"/>
  </hyperlinks>
  <pageMargins left="0.7" right="0.7" top="0.75" bottom="0.75" header="0.3" footer="0.3"/>
  <pageSetup paperSize="9" scale="78" orientation="landscape" r:id="rId1"/>
  <headerFooter>
    <oddHeader>&amp;LRegulatory Information Notice, Appendix A - Regulatory Templates</oddHeader>
    <oddFooter>&amp;L&amp;A  [&amp;P of &amp;N]</oddFooter>
  </headerFooter>
  <rowBreaks count="3" manualBreakCount="3">
    <brk id="33" max="6" man="1"/>
    <brk id="70" max="6" man="1"/>
    <brk id="95"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89"/>
  <sheetViews>
    <sheetView zoomScale="90" zoomScaleNormal="90" workbookViewId="0">
      <pane xSplit="1" ySplit="5" topLeftCell="B70" activePane="bottomRight" state="frozen"/>
      <selection activeCell="M42" sqref="M42"/>
      <selection pane="topRight" activeCell="M42" sqref="M42"/>
      <selection pane="bottomLeft" activeCell="M42" sqref="M42"/>
      <selection pane="bottomRight" activeCell="W2" sqref="W2"/>
    </sheetView>
  </sheetViews>
  <sheetFormatPr defaultColWidth="9" defaultRowHeight="14.25"/>
  <cols>
    <col min="1" max="1" width="3.375" style="72" bestFit="1" customWidth="1"/>
    <col min="2" max="2" width="28" style="28" customWidth="1"/>
    <col min="3" max="3" width="3.75" style="28" customWidth="1"/>
    <col min="4" max="9" width="14.875" style="28" customWidth="1"/>
    <col min="10" max="10" width="22.125" style="28" bestFit="1" customWidth="1"/>
    <col min="11" max="11" width="12.125" style="28" customWidth="1"/>
    <col min="12" max="16384" width="9" style="28"/>
  </cols>
  <sheetData>
    <row r="1" spans="1:12">
      <c r="A1" s="71" t="s">
        <v>177</v>
      </c>
      <c r="B1" s="96" t="str">
        <f>SUBSTITUTE(ADDRESS(1,COLUMN(),4),1,"")</f>
        <v>B</v>
      </c>
      <c r="C1" s="96" t="str">
        <f t="shared" ref="C1:I1" si="0">SUBSTITUTE(ADDRESS(1,COLUMN(),4),1,"")</f>
        <v>C</v>
      </c>
      <c r="D1" s="96"/>
      <c r="E1" s="96" t="str">
        <f t="shared" si="0"/>
        <v>E</v>
      </c>
      <c r="F1" s="96" t="str">
        <f t="shared" si="0"/>
        <v>F</v>
      </c>
      <c r="G1" s="96" t="str">
        <f t="shared" si="0"/>
        <v>G</v>
      </c>
      <c r="H1" s="96" t="str">
        <f t="shared" si="0"/>
        <v>H</v>
      </c>
      <c r="I1" s="96" t="str">
        <f t="shared" si="0"/>
        <v>I</v>
      </c>
    </row>
    <row r="2" spans="1:12" ht="18">
      <c r="A2" s="71">
        <f>ROW()</f>
        <v>2</v>
      </c>
      <c r="B2" s="29" t="s">
        <v>58</v>
      </c>
      <c r="C2" s="29"/>
      <c r="D2" s="29"/>
      <c r="E2" s="29"/>
      <c r="F2" s="29"/>
      <c r="G2" s="29"/>
      <c r="H2" s="29"/>
      <c r="I2" s="29"/>
      <c r="J2" s="101" t="s">
        <v>253</v>
      </c>
    </row>
    <row r="3" spans="1:12">
      <c r="A3" s="71">
        <f>ROW()</f>
        <v>3</v>
      </c>
      <c r="B3" s="30"/>
      <c r="C3" s="30"/>
      <c r="D3" s="30"/>
      <c r="E3" s="30"/>
      <c r="F3" s="30"/>
      <c r="G3" s="30"/>
      <c r="H3" s="30"/>
    </row>
    <row r="4" spans="1:12">
      <c r="A4" s="71">
        <f>ROW()</f>
        <v>4</v>
      </c>
      <c r="B4" s="31" t="s">
        <v>28</v>
      </c>
      <c r="C4" s="31"/>
      <c r="D4" s="32" t="s">
        <v>45</v>
      </c>
      <c r="E4" s="45" t="s">
        <v>42</v>
      </c>
      <c r="F4" s="45" t="s">
        <v>42</v>
      </c>
      <c r="G4" s="45" t="s">
        <v>42</v>
      </c>
      <c r="H4" s="45" t="s">
        <v>42</v>
      </c>
      <c r="I4" s="45" t="s">
        <v>42</v>
      </c>
    </row>
    <row r="5" spans="1:12">
      <c r="A5" s="71">
        <f>ROW()</f>
        <v>5</v>
      </c>
      <c r="B5" s="31" t="s">
        <v>46</v>
      </c>
      <c r="C5" s="31"/>
      <c r="D5" s="31">
        <v>2019</v>
      </c>
      <c r="E5" s="31">
        <v>2020</v>
      </c>
      <c r="F5" s="31">
        <v>2021</v>
      </c>
      <c r="G5" s="31">
        <v>2022</v>
      </c>
      <c r="H5" s="31">
        <v>2023</v>
      </c>
      <c r="I5" s="31">
        <v>2024</v>
      </c>
    </row>
    <row r="6" spans="1:12">
      <c r="A6" s="71">
        <f>ROW()</f>
        <v>6</v>
      </c>
    </row>
    <row r="7" spans="1:12">
      <c r="A7" s="71">
        <f>ROW()</f>
        <v>7</v>
      </c>
      <c r="B7" s="31" t="s">
        <v>62</v>
      </c>
      <c r="C7" s="31"/>
      <c r="D7" s="31"/>
      <c r="E7" s="31"/>
      <c r="F7" s="31"/>
      <c r="G7" s="31"/>
      <c r="H7" s="31"/>
      <c r="I7" s="31"/>
    </row>
    <row r="8" spans="1:12">
      <c r="A8" s="71">
        <f>ROW()</f>
        <v>8</v>
      </c>
      <c r="B8" s="31"/>
      <c r="C8" s="31"/>
      <c r="D8" s="31"/>
      <c r="E8" s="31"/>
      <c r="F8" s="31"/>
      <c r="G8" s="31"/>
      <c r="H8" s="31"/>
      <c r="I8" s="31"/>
    </row>
    <row r="9" spans="1:12">
      <c r="A9" s="71">
        <f>ROW()</f>
        <v>9</v>
      </c>
      <c r="B9" s="201" t="s">
        <v>105</v>
      </c>
      <c r="C9" s="31"/>
      <c r="D9" s="120">
        <v>2.5528792579685535</v>
      </c>
      <c r="E9" s="120">
        <v>2.7024286227951588</v>
      </c>
      <c r="F9" s="120">
        <v>2.7814589251267341</v>
      </c>
      <c r="G9" s="120">
        <v>4.2211000974327879</v>
      </c>
      <c r="H9" s="120">
        <v>2.6182977698253453</v>
      </c>
      <c r="I9" s="120">
        <v>0.54446437822544691</v>
      </c>
      <c r="J9" s="194"/>
      <c r="K9" s="207"/>
      <c r="L9" s="188"/>
    </row>
    <row r="10" spans="1:12">
      <c r="A10" s="71">
        <f>ROW()</f>
        <v>10</v>
      </c>
      <c r="B10" s="201" t="s">
        <v>106</v>
      </c>
      <c r="C10" s="31"/>
      <c r="D10" s="120">
        <v>0</v>
      </c>
      <c r="E10" s="120">
        <v>0</v>
      </c>
      <c r="F10" s="120">
        <v>0</v>
      </c>
      <c r="G10" s="120">
        <v>0</v>
      </c>
      <c r="H10" s="120">
        <v>0</v>
      </c>
      <c r="I10" s="120">
        <v>0</v>
      </c>
      <c r="J10" s="194"/>
      <c r="K10" s="207"/>
      <c r="L10" s="188"/>
    </row>
    <row r="11" spans="1:12">
      <c r="A11" s="71">
        <f>ROW()</f>
        <v>11</v>
      </c>
      <c r="B11" s="201" t="s">
        <v>107</v>
      </c>
      <c r="C11" s="31"/>
      <c r="D11" s="120">
        <v>26.730256146852188</v>
      </c>
      <c r="E11" s="120">
        <v>40.694334519650106</v>
      </c>
      <c r="F11" s="120">
        <v>33.228406369138234</v>
      </c>
      <c r="G11" s="120">
        <v>33.120853403844343</v>
      </c>
      <c r="H11" s="120">
        <v>34.036518245445905</v>
      </c>
      <c r="I11" s="120">
        <v>34.543824798181042</v>
      </c>
      <c r="J11" s="194"/>
      <c r="K11" s="207"/>
      <c r="L11" s="188"/>
    </row>
    <row r="12" spans="1:12">
      <c r="A12" s="71">
        <f>ROW()</f>
        <v>12</v>
      </c>
      <c r="B12" s="201" t="s">
        <v>108</v>
      </c>
      <c r="C12" s="31"/>
      <c r="D12" s="120">
        <v>0.74030247794271509</v>
      </c>
      <c r="E12" s="120">
        <v>1.073781384017102</v>
      </c>
      <c r="F12" s="120">
        <v>0.75185084562414706</v>
      </c>
      <c r="G12" s="120">
        <v>0.95999160188462096</v>
      </c>
      <c r="H12" s="120">
        <v>0.69823451268933689</v>
      </c>
      <c r="I12" s="120">
        <v>0.38080680641342995</v>
      </c>
      <c r="J12" s="194"/>
      <c r="K12" s="207"/>
      <c r="L12" s="188"/>
    </row>
    <row r="13" spans="1:12">
      <c r="A13" s="71">
        <f>ROW()</f>
        <v>13</v>
      </c>
      <c r="B13" s="201" t="s">
        <v>109</v>
      </c>
      <c r="C13" s="31"/>
      <c r="D13" s="120">
        <v>5.0173808524351475</v>
      </c>
      <c r="E13" s="120">
        <v>6.5604387028210739E-2</v>
      </c>
      <c r="F13" s="120">
        <v>6.7662043887137438E-2</v>
      </c>
      <c r="G13" s="120">
        <v>6.7008215002728161E-2</v>
      </c>
      <c r="H13" s="120">
        <v>6.8436746917257735E-2</v>
      </c>
      <c r="I13" s="120">
        <v>6.8909432363161507E-2</v>
      </c>
      <c r="J13" s="194"/>
      <c r="K13" s="207"/>
      <c r="L13" s="188"/>
    </row>
    <row r="14" spans="1:12">
      <c r="A14" s="71">
        <f>ROW()</f>
        <v>14</v>
      </c>
      <c r="B14" s="201" t="s">
        <v>56</v>
      </c>
      <c r="C14" s="31"/>
      <c r="D14" s="120">
        <v>2.8711714858730173</v>
      </c>
      <c r="E14" s="120">
        <v>1.8990733378627802</v>
      </c>
      <c r="F14" s="120">
        <v>0.35001726840483122</v>
      </c>
      <c r="G14" s="120">
        <v>0.30180559141977553</v>
      </c>
      <c r="H14" s="120">
        <v>0.10297072033012661</v>
      </c>
      <c r="I14" s="120">
        <v>0.10325301699698354</v>
      </c>
      <c r="J14" s="194"/>
      <c r="K14" s="207"/>
      <c r="L14" s="188"/>
    </row>
    <row r="15" spans="1:12">
      <c r="A15" s="71">
        <f>ROW()</f>
        <v>15</v>
      </c>
      <c r="B15" s="201" t="s">
        <v>110</v>
      </c>
      <c r="C15" s="31"/>
      <c r="D15" s="120">
        <v>31.371797744737346</v>
      </c>
      <c r="E15" s="120">
        <v>28.054822987470533</v>
      </c>
      <c r="F15" s="120">
        <v>28.675729912698653</v>
      </c>
      <c r="G15" s="120">
        <v>30.91081388916859</v>
      </c>
      <c r="H15" s="120">
        <v>31.821305359778354</v>
      </c>
      <c r="I15" s="120">
        <v>32.33244101920274</v>
      </c>
      <c r="J15" s="194"/>
      <c r="K15" s="207"/>
      <c r="L15" s="188"/>
    </row>
    <row r="16" spans="1:12">
      <c r="A16" s="71">
        <f>ROW()</f>
        <v>16</v>
      </c>
      <c r="B16" s="201" t="s">
        <v>111</v>
      </c>
      <c r="C16" s="31"/>
      <c r="D16" s="120">
        <v>0.48575031520316775</v>
      </c>
      <c r="E16" s="120">
        <v>0.78768329116063796</v>
      </c>
      <c r="F16" s="120">
        <v>0.78768329116063796</v>
      </c>
      <c r="G16" s="120">
        <v>0.87413431431059885</v>
      </c>
      <c r="H16" s="120">
        <v>0.87596172100085667</v>
      </c>
      <c r="I16" s="120">
        <v>0.87596172100085667</v>
      </c>
      <c r="J16" s="194"/>
      <c r="K16" s="207"/>
      <c r="L16" s="188"/>
    </row>
    <row r="17" spans="1:13">
      <c r="A17" s="71">
        <f>ROW()</f>
        <v>17</v>
      </c>
      <c r="B17" s="201" t="s">
        <v>112</v>
      </c>
      <c r="C17" s="31"/>
      <c r="D17" s="120">
        <v>3.5586303377916222</v>
      </c>
      <c r="E17" s="120">
        <v>3.3089121839368132</v>
      </c>
      <c r="F17" s="120">
        <v>4.6814227996348325</v>
      </c>
      <c r="G17" s="120">
        <v>1.867154274579494</v>
      </c>
      <c r="H17" s="120">
        <v>2.9662154004893027</v>
      </c>
      <c r="I17" s="120">
        <v>3.1059751397820619</v>
      </c>
      <c r="J17" s="194"/>
      <c r="K17" s="207"/>
      <c r="L17" s="188"/>
    </row>
    <row r="18" spans="1:13">
      <c r="A18" s="71">
        <f>ROW()</f>
        <v>18</v>
      </c>
      <c r="B18" s="201" t="s">
        <v>113</v>
      </c>
      <c r="C18" s="31"/>
      <c r="D18" s="120">
        <v>2.2196108797477936</v>
      </c>
      <c r="E18" s="120">
        <v>7.3524621444230345</v>
      </c>
      <c r="F18" s="120">
        <v>8.5827525488579983</v>
      </c>
      <c r="G18" s="120">
        <v>6.7222013045169202</v>
      </c>
      <c r="H18" s="120">
        <v>5.022477367683293</v>
      </c>
      <c r="I18" s="120">
        <v>7.5889447541770831</v>
      </c>
      <c r="J18" s="194"/>
      <c r="K18" s="207"/>
      <c r="L18" s="188"/>
    </row>
    <row r="19" spans="1:13">
      <c r="A19" s="71">
        <f>ROW()</f>
        <v>19</v>
      </c>
      <c r="B19" s="202" t="s">
        <v>116</v>
      </c>
      <c r="C19" s="42"/>
      <c r="D19" s="120">
        <v>0.59125753515379575</v>
      </c>
      <c r="E19" s="120">
        <v>1.1942294318150735</v>
      </c>
      <c r="F19" s="120">
        <v>1.9811060646174934</v>
      </c>
      <c r="G19" s="120">
        <v>1.4443769588514226</v>
      </c>
      <c r="H19" s="120">
        <v>1.4294105902922791</v>
      </c>
      <c r="I19" s="120">
        <v>1.4942032367419731</v>
      </c>
      <c r="J19" s="194"/>
      <c r="K19" s="207"/>
      <c r="L19" s="188"/>
    </row>
    <row r="20" spans="1:13" s="30" customFormat="1">
      <c r="A20" s="71">
        <f>ROW()</f>
        <v>20</v>
      </c>
      <c r="B20" s="201" t="s">
        <v>114</v>
      </c>
      <c r="C20" s="31"/>
      <c r="D20" s="120">
        <v>2.0229949999999999</v>
      </c>
      <c r="E20" s="120">
        <v>0</v>
      </c>
      <c r="F20" s="120">
        <v>0</v>
      </c>
      <c r="G20" s="120">
        <v>0</v>
      </c>
      <c r="H20" s="120">
        <v>0</v>
      </c>
      <c r="I20" s="120">
        <v>0</v>
      </c>
      <c r="J20" s="194"/>
      <c r="K20" s="208"/>
      <c r="L20" s="188"/>
    </row>
    <row r="21" spans="1:13">
      <c r="A21" s="71">
        <f>ROW()</f>
        <v>21</v>
      </c>
      <c r="B21" s="201" t="s">
        <v>115</v>
      </c>
      <c r="C21" s="31"/>
      <c r="D21" s="120">
        <v>0.67879448821921573</v>
      </c>
      <c r="E21" s="120">
        <v>0</v>
      </c>
      <c r="F21" s="120">
        <v>0</v>
      </c>
      <c r="G21" s="120">
        <v>0</v>
      </c>
      <c r="H21" s="120">
        <v>0</v>
      </c>
      <c r="I21" s="120">
        <v>0</v>
      </c>
      <c r="J21" s="194"/>
      <c r="K21" s="207"/>
      <c r="L21" s="188"/>
      <c r="M21" s="188"/>
    </row>
    <row r="22" spans="1:13">
      <c r="A22" s="71">
        <f>ROW()</f>
        <v>22</v>
      </c>
      <c r="B22" s="31"/>
      <c r="C22" s="31"/>
      <c r="D22" s="184"/>
      <c r="E22" s="31"/>
      <c r="F22" s="31"/>
      <c r="G22" s="31"/>
      <c r="H22" s="31"/>
      <c r="I22" s="31"/>
      <c r="J22" s="194"/>
      <c r="K22" s="207"/>
      <c r="L22" s="188"/>
    </row>
    <row r="23" spans="1:13">
      <c r="A23" s="71">
        <f>ROW()</f>
        <v>23</v>
      </c>
      <c r="B23" s="35" t="s">
        <v>269</v>
      </c>
      <c r="C23" s="35"/>
      <c r="D23" s="124">
        <f>SUM(D9:D21)</f>
        <v>78.840826521924555</v>
      </c>
      <c r="E23" s="133">
        <v>87.133332290159444</v>
      </c>
      <c r="F23" s="133">
        <v>81.888090069150692</v>
      </c>
      <c r="G23" s="133">
        <v>80.489439651011281</v>
      </c>
      <c r="H23" s="133">
        <v>79.63982843445207</v>
      </c>
      <c r="I23" s="133">
        <v>81.038784303084768</v>
      </c>
      <c r="J23" s="194"/>
      <c r="K23" s="207"/>
      <c r="L23" s="188"/>
    </row>
    <row r="24" spans="1:13">
      <c r="A24" s="71">
        <f>ROW()</f>
        <v>24</v>
      </c>
      <c r="B24" s="81" t="s">
        <v>266</v>
      </c>
      <c r="C24" s="81"/>
      <c r="D24" s="121">
        <f>D23-(SUM(D9:D21))</f>
        <v>0</v>
      </c>
      <c r="E24" s="121">
        <f>E23-(SUM(E9:E21))</f>
        <v>0</v>
      </c>
      <c r="F24" s="121">
        <f t="shared" ref="F24:I24" si="1">F23-(SUM(F9:F21))</f>
        <v>0</v>
      </c>
      <c r="G24" s="121">
        <f t="shared" si="1"/>
        <v>0</v>
      </c>
      <c r="H24" s="121">
        <f t="shared" si="1"/>
        <v>0</v>
      </c>
      <c r="I24" s="121">
        <f t="shared" si="1"/>
        <v>0</v>
      </c>
      <c r="J24" s="194"/>
      <c r="K24" s="189"/>
      <c r="L24" s="188"/>
    </row>
    <row r="25" spans="1:13">
      <c r="A25" s="71">
        <f>ROW()</f>
        <v>25</v>
      </c>
      <c r="B25" s="31"/>
      <c r="C25" s="31"/>
      <c r="D25" s="31"/>
      <c r="E25" s="31"/>
      <c r="F25" s="31"/>
      <c r="G25" s="31"/>
      <c r="H25" s="31"/>
      <c r="I25" s="31"/>
      <c r="J25" s="195"/>
      <c r="K25" s="189"/>
      <c r="L25" s="188"/>
    </row>
    <row r="26" spans="1:13">
      <c r="A26" s="71">
        <f>ROW()</f>
        <v>26</v>
      </c>
      <c r="B26" s="36" t="s">
        <v>307</v>
      </c>
      <c r="C26" s="36"/>
      <c r="D26" s="36"/>
      <c r="E26" s="36"/>
      <c r="F26" s="36"/>
      <c r="G26" s="36"/>
      <c r="H26" s="36"/>
      <c r="I26" s="36"/>
      <c r="L26" s="188"/>
    </row>
    <row r="27" spans="1:13">
      <c r="A27" s="71">
        <f>ROW()</f>
        <v>27</v>
      </c>
      <c r="B27" s="31"/>
      <c r="C27" s="36"/>
      <c r="D27" s="37"/>
      <c r="E27" s="37"/>
      <c r="F27" s="37"/>
      <c r="G27" s="37"/>
      <c r="H27" s="38"/>
      <c r="I27" s="38"/>
    </row>
    <row r="28" spans="1:13">
      <c r="A28" s="71">
        <f>ROW()</f>
        <v>28</v>
      </c>
      <c r="B28" s="31" t="s">
        <v>35</v>
      </c>
      <c r="C28" s="31"/>
      <c r="D28" s="122">
        <f>'3-CPI'!I19</f>
        <v>1</v>
      </c>
      <c r="E28" s="122">
        <f>'3-CPI'!J19</f>
        <v>1.0086058519793459</v>
      </c>
      <c r="F28" s="122">
        <f>'3-CPI'!K19</f>
        <v>1.0438898450946643</v>
      </c>
      <c r="G28" s="122" t="str">
        <f>'3-CPI'!L19</f>
        <v>-</v>
      </c>
      <c r="H28" s="122" t="str">
        <f>'3-CPI'!M19</f>
        <v>-</v>
      </c>
      <c r="I28" s="122" t="str">
        <f>'3-CPI'!N19</f>
        <v>-</v>
      </c>
    </row>
    <row r="29" spans="1:13">
      <c r="A29" s="71">
        <f>ROW()</f>
        <v>29</v>
      </c>
      <c r="B29" s="38"/>
      <c r="C29" s="38"/>
      <c r="D29" s="38"/>
      <c r="E29" s="38"/>
      <c r="F29" s="38"/>
      <c r="G29" s="38"/>
      <c r="H29" s="38"/>
      <c r="I29" s="38"/>
    </row>
    <row r="30" spans="1:13">
      <c r="A30" s="71">
        <f>ROW()</f>
        <v>30</v>
      </c>
      <c r="B30" s="201" t="s">
        <v>105</v>
      </c>
      <c r="C30" s="31"/>
      <c r="D30" s="129">
        <f>IF(D$28="-","-",D9*D$28)</f>
        <v>2.5528792579685535</v>
      </c>
      <c r="E30" s="129">
        <f>IF(E$28="-","-",E9*E$28)</f>
        <v>2.7256853235076814</v>
      </c>
      <c r="F30" s="129">
        <f t="shared" ref="F30:I30" si="2">IF(F$28="-","-",F9*F$28)</f>
        <v>2.9035367264877179</v>
      </c>
      <c r="G30" s="129" t="str">
        <f t="shared" si="2"/>
        <v>-</v>
      </c>
      <c r="H30" s="129" t="str">
        <f t="shared" si="2"/>
        <v>-</v>
      </c>
      <c r="I30" s="129" t="str">
        <f t="shared" si="2"/>
        <v>-</v>
      </c>
    </row>
    <row r="31" spans="1:13">
      <c r="A31" s="71">
        <f>ROW()</f>
        <v>31</v>
      </c>
      <c r="B31" s="201" t="s">
        <v>106</v>
      </c>
      <c r="C31" s="31"/>
      <c r="D31" s="129">
        <f t="shared" ref="D31:D42" si="3">IF(D$28="-","-",D10*D$28)</f>
        <v>0</v>
      </c>
      <c r="E31" s="129">
        <f t="shared" ref="D31:I44" si="4">IF(E$28="-","-",E10*E$28)</f>
        <v>0</v>
      </c>
      <c r="F31" s="129">
        <f t="shared" si="4"/>
        <v>0</v>
      </c>
      <c r="G31" s="129" t="str">
        <f t="shared" si="4"/>
        <v>-</v>
      </c>
      <c r="H31" s="129" t="str">
        <f t="shared" si="4"/>
        <v>-</v>
      </c>
      <c r="I31" s="129" t="str">
        <f t="shared" si="4"/>
        <v>-</v>
      </c>
      <c r="J31" s="188"/>
    </row>
    <row r="32" spans="1:13">
      <c r="A32" s="71">
        <f>ROW()</f>
        <v>32</v>
      </c>
      <c r="B32" s="201" t="s">
        <v>107</v>
      </c>
      <c r="C32" s="31"/>
      <c r="D32" s="129">
        <f t="shared" si="3"/>
        <v>26.730256146852188</v>
      </c>
      <c r="E32" s="129">
        <f t="shared" si="4"/>
        <v>41.0445439389242</v>
      </c>
      <c r="F32" s="129">
        <f t="shared" si="4"/>
        <v>34.686795977422271</v>
      </c>
      <c r="G32" s="129" t="str">
        <f t="shared" si="4"/>
        <v>-</v>
      </c>
      <c r="H32" s="129" t="str">
        <f t="shared" si="4"/>
        <v>-</v>
      </c>
      <c r="I32" s="129" t="str">
        <f t="shared" si="4"/>
        <v>-</v>
      </c>
    </row>
    <row r="33" spans="1:9">
      <c r="A33" s="71">
        <f>ROW()</f>
        <v>33</v>
      </c>
      <c r="B33" s="201" t="s">
        <v>108</v>
      </c>
      <c r="C33" s="31"/>
      <c r="D33" s="129">
        <f t="shared" si="3"/>
        <v>0.74030247794271509</v>
      </c>
      <c r="E33" s="129">
        <f t="shared" si="4"/>
        <v>1.0830221876661303</v>
      </c>
      <c r="F33" s="129">
        <f t="shared" si="4"/>
        <v>0.78484946277288326</v>
      </c>
      <c r="G33" s="129" t="str">
        <f t="shared" si="4"/>
        <v>-</v>
      </c>
      <c r="H33" s="129" t="str">
        <f t="shared" si="4"/>
        <v>-</v>
      </c>
      <c r="I33" s="129" t="str">
        <f t="shared" si="4"/>
        <v>-</v>
      </c>
    </row>
    <row r="34" spans="1:9">
      <c r="A34" s="71">
        <f>ROW()</f>
        <v>34</v>
      </c>
      <c r="B34" s="201" t="s">
        <v>109</v>
      </c>
      <c r="C34" s="31"/>
      <c r="D34" s="129">
        <f t="shared" si="3"/>
        <v>5.0173808524351475</v>
      </c>
      <c r="E34" s="129">
        <f t="shared" si="4"/>
        <v>6.6168968672171244E-2</v>
      </c>
      <c r="F34" s="129">
        <f t="shared" si="4"/>
        <v>7.0631720512132276E-2</v>
      </c>
      <c r="G34" s="129" t="str">
        <f t="shared" si="4"/>
        <v>-</v>
      </c>
      <c r="H34" s="129" t="str">
        <f t="shared" si="4"/>
        <v>-</v>
      </c>
      <c r="I34" s="129" t="str">
        <f t="shared" si="4"/>
        <v>-</v>
      </c>
    </row>
    <row r="35" spans="1:9">
      <c r="A35" s="71">
        <f>ROW()</f>
        <v>35</v>
      </c>
      <c r="B35" s="201" t="s">
        <v>56</v>
      </c>
      <c r="C35" s="31"/>
      <c r="D35" s="129">
        <f t="shared" si="3"/>
        <v>2.8711714858730173</v>
      </c>
      <c r="E35" s="129">
        <f t="shared" si="4"/>
        <v>1.9154164819063497</v>
      </c>
      <c r="F35" s="129">
        <f t="shared" si="4"/>
        <v>0.36537947209557681</v>
      </c>
      <c r="G35" s="129" t="str">
        <f t="shared" si="4"/>
        <v>-</v>
      </c>
      <c r="H35" s="129" t="str">
        <f t="shared" si="4"/>
        <v>-</v>
      </c>
      <c r="I35" s="129" t="str">
        <f t="shared" si="4"/>
        <v>-</v>
      </c>
    </row>
    <row r="36" spans="1:9">
      <c r="A36" s="71">
        <f>ROW()</f>
        <v>36</v>
      </c>
      <c r="B36" s="201" t="s">
        <v>110</v>
      </c>
      <c r="C36" s="31"/>
      <c r="D36" s="129">
        <f t="shared" si="3"/>
        <v>31.371797744737346</v>
      </c>
      <c r="E36" s="129">
        <f t="shared" si="4"/>
        <v>28.296258641407455</v>
      </c>
      <c r="F36" s="129">
        <f t="shared" si="4"/>
        <v>29.93430325654343</v>
      </c>
      <c r="G36" s="129" t="str">
        <f t="shared" si="4"/>
        <v>-</v>
      </c>
      <c r="H36" s="129" t="str">
        <f t="shared" si="4"/>
        <v>-</v>
      </c>
      <c r="I36" s="129" t="str">
        <f t="shared" si="4"/>
        <v>-</v>
      </c>
    </row>
    <row r="37" spans="1:9">
      <c r="A37" s="71">
        <f>ROW()</f>
        <v>37</v>
      </c>
      <c r="B37" s="201" t="s">
        <v>111</v>
      </c>
      <c r="C37" s="31"/>
      <c r="D37" s="129">
        <f t="shared" si="3"/>
        <v>0.48575031520316775</v>
      </c>
      <c r="E37" s="129">
        <f t="shared" si="4"/>
        <v>0.79446197697097043</v>
      </c>
      <c r="F37" s="129">
        <f t="shared" si="4"/>
        <v>0.82225458879333369</v>
      </c>
      <c r="G37" s="129" t="str">
        <f t="shared" si="4"/>
        <v>-</v>
      </c>
      <c r="H37" s="129" t="str">
        <f t="shared" si="4"/>
        <v>-</v>
      </c>
      <c r="I37" s="129" t="str">
        <f t="shared" si="4"/>
        <v>-</v>
      </c>
    </row>
    <row r="38" spans="1:9">
      <c r="A38" s="71">
        <f>ROW()</f>
        <v>38</v>
      </c>
      <c r="B38" s="201" t="s">
        <v>112</v>
      </c>
      <c r="C38" s="31"/>
      <c r="D38" s="129">
        <f t="shared" si="3"/>
        <v>3.5586303377916222</v>
      </c>
      <c r="E38" s="129">
        <f t="shared" si="4"/>
        <v>3.3373881924044277</v>
      </c>
      <c r="F38" s="129">
        <f t="shared" si="4"/>
        <v>4.8868897211334348</v>
      </c>
      <c r="G38" s="129" t="str">
        <f t="shared" si="4"/>
        <v>-</v>
      </c>
      <c r="H38" s="129" t="str">
        <f t="shared" si="4"/>
        <v>-</v>
      </c>
      <c r="I38" s="129" t="str">
        <f t="shared" si="4"/>
        <v>-</v>
      </c>
    </row>
    <row r="39" spans="1:9">
      <c r="A39" s="71">
        <f>ROW()</f>
        <v>39</v>
      </c>
      <c r="B39" s="201" t="s">
        <v>113</v>
      </c>
      <c r="C39" s="31"/>
      <c r="D39" s="129">
        <f t="shared" si="3"/>
        <v>2.2196108797477936</v>
      </c>
      <c r="E39" s="129">
        <f t="shared" si="4"/>
        <v>7.4157363453216831</v>
      </c>
      <c r="F39" s="129">
        <f t="shared" si="4"/>
        <v>8.959448228713212</v>
      </c>
      <c r="G39" s="129" t="str">
        <f t="shared" si="4"/>
        <v>-</v>
      </c>
      <c r="H39" s="129" t="str">
        <f t="shared" si="4"/>
        <v>-</v>
      </c>
      <c r="I39" s="129" t="str">
        <f t="shared" si="4"/>
        <v>-</v>
      </c>
    </row>
    <row r="40" spans="1:9">
      <c r="A40" s="71">
        <f>ROW()</f>
        <v>40</v>
      </c>
      <c r="B40" s="202" t="s">
        <v>116</v>
      </c>
      <c r="C40" s="42"/>
      <c r="D40" s="129">
        <f t="shared" si="3"/>
        <v>0.59125753515379575</v>
      </c>
      <c r="E40" s="129">
        <f t="shared" si="4"/>
        <v>1.2045067935346523</v>
      </c>
      <c r="F40" s="129">
        <f t="shared" si="4"/>
        <v>2.0680565029096551</v>
      </c>
      <c r="G40" s="129" t="str">
        <f t="shared" si="4"/>
        <v>-</v>
      </c>
      <c r="H40" s="129" t="str">
        <f t="shared" si="4"/>
        <v>-</v>
      </c>
      <c r="I40" s="129" t="str">
        <f t="shared" si="4"/>
        <v>-</v>
      </c>
    </row>
    <row r="41" spans="1:9">
      <c r="A41" s="71">
        <f>ROW()</f>
        <v>41</v>
      </c>
      <c r="B41" s="201" t="s">
        <v>114</v>
      </c>
      <c r="C41" s="31"/>
      <c r="D41" s="129">
        <f t="shared" si="3"/>
        <v>2.0229949999999999</v>
      </c>
      <c r="E41" s="129">
        <f t="shared" si="4"/>
        <v>0</v>
      </c>
      <c r="F41" s="129">
        <f t="shared" si="4"/>
        <v>0</v>
      </c>
      <c r="G41" s="129" t="str">
        <f t="shared" si="4"/>
        <v>-</v>
      </c>
      <c r="H41" s="129" t="str">
        <f t="shared" si="4"/>
        <v>-</v>
      </c>
      <c r="I41" s="129" t="str">
        <f t="shared" si="4"/>
        <v>-</v>
      </c>
    </row>
    <row r="42" spans="1:9">
      <c r="A42" s="71">
        <f>ROW()</f>
        <v>42</v>
      </c>
      <c r="B42" s="201" t="s">
        <v>115</v>
      </c>
      <c r="C42" s="31"/>
      <c r="D42" s="129">
        <f t="shared" si="3"/>
        <v>0.67879448821921573</v>
      </c>
      <c r="E42" s="129">
        <f t="shared" si="4"/>
        <v>0</v>
      </c>
      <c r="F42" s="129">
        <f t="shared" si="4"/>
        <v>0</v>
      </c>
      <c r="G42" s="129" t="str">
        <f t="shared" si="4"/>
        <v>-</v>
      </c>
      <c r="H42" s="129" t="str">
        <f t="shared" si="4"/>
        <v>-</v>
      </c>
      <c r="I42" s="129" t="str">
        <f t="shared" si="4"/>
        <v>-</v>
      </c>
    </row>
    <row r="43" spans="1:9">
      <c r="A43" s="71">
        <f>ROW()</f>
        <v>43</v>
      </c>
      <c r="B43" s="31"/>
      <c r="C43" s="31"/>
      <c r="D43" s="31"/>
      <c r="E43" s="31"/>
      <c r="F43" s="31"/>
      <c r="G43" s="31"/>
      <c r="H43" s="31"/>
      <c r="I43" s="31"/>
    </row>
    <row r="44" spans="1:9">
      <c r="A44" s="71">
        <f>ROW()</f>
        <v>44</v>
      </c>
      <c r="B44" s="35" t="s">
        <v>269</v>
      </c>
      <c r="C44" s="35"/>
      <c r="D44" s="130">
        <f t="shared" si="4"/>
        <v>78.840826521924555</v>
      </c>
      <c r="E44" s="130">
        <f t="shared" si="4"/>
        <v>87.883188850315719</v>
      </c>
      <c r="F44" s="130">
        <f t="shared" si="4"/>
        <v>85.48214565738364</v>
      </c>
      <c r="G44" s="130" t="str">
        <f>IF(G$28="-","-",G23*G$28)</f>
        <v>-</v>
      </c>
      <c r="H44" s="130" t="str">
        <f t="shared" si="4"/>
        <v>-</v>
      </c>
      <c r="I44" s="130" t="str">
        <f t="shared" si="4"/>
        <v>-</v>
      </c>
    </row>
    <row r="45" spans="1:9">
      <c r="A45" s="71">
        <f>ROW()</f>
        <v>45</v>
      </c>
      <c r="B45" s="31"/>
      <c r="C45" s="31"/>
      <c r="D45" s="31"/>
      <c r="E45" s="31"/>
      <c r="F45" s="31"/>
      <c r="G45" s="31"/>
      <c r="H45" s="31"/>
      <c r="I45" s="31"/>
    </row>
    <row r="46" spans="1:9">
      <c r="A46" s="71">
        <f>ROW()</f>
        <v>46</v>
      </c>
      <c r="B46" s="36" t="s">
        <v>308</v>
      </c>
      <c r="C46" s="36"/>
      <c r="D46" s="36"/>
      <c r="E46" s="36"/>
      <c r="F46" s="36"/>
      <c r="G46" s="36"/>
      <c r="H46" s="36"/>
      <c r="I46" s="36"/>
    </row>
    <row r="47" spans="1:9">
      <c r="A47" s="71">
        <f>ROW()</f>
        <v>47</v>
      </c>
      <c r="B47" s="39"/>
      <c r="C47" s="39"/>
      <c r="D47" s="39"/>
      <c r="E47" s="40"/>
      <c r="F47" s="40"/>
      <c r="G47" s="40"/>
      <c r="H47" s="40"/>
      <c r="I47" s="40"/>
    </row>
    <row r="48" spans="1:9">
      <c r="A48" s="71">
        <f>ROW()</f>
        <v>48</v>
      </c>
      <c r="B48" s="201" t="s">
        <v>105</v>
      </c>
      <c r="C48" s="31"/>
      <c r="D48" s="108">
        <v>2.3652408000000005</v>
      </c>
      <c r="E48" s="108">
        <v>3.7862822399999994</v>
      </c>
      <c r="F48" s="108">
        <v>4.21170928</v>
      </c>
      <c r="G48" s="108"/>
      <c r="H48" s="108"/>
      <c r="I48" s="108"/>
    </row>
    <row r="49" spans="1:9">
      <c r="A49" s="71">
        <f>ROW()</f>
        <v>49</v>
      </c>
      <c r="B49" s="201" t="s">
        <v>106</v>
      </c>
      <c r="C49" s="31"/>
      <c r="D49" s="108">
        <v>-4.9090219999999983E-2</v>
      </c>
      <c r="E49" s="108">
        <v>0.59265161999999993</v>
      </c>
      <c r="F49" s="108">
        <v>-0.16026643999999998</v>
      </c>
      <c r="G49" s="108"/>
      <c r="H49" s="108"/>
      <c r="I49" s="108"/>
    </row>
    <row r="50" spans="1:9">
      <c r="A50" s="71">
        <f>ROW()</f>
        <v>50</v>
      </c>
      <c r="B50" s="201" t="s">
        <v>107</v>
      </c>
      <c r="C50" s="31"/>
      <c r="D50" s="108">
        <v>27.786149025586464</v>
      </c>
      <c r="E50" s="108">
        <v>27.052491590000006</v>
      </c>
      <c r="F50" s="108">
        <v>33.350489699999997</v>
      </c>
      <c r="G50" s="108"/>
      <c r="H50" s="108"/>
      <c r="I50" s="108"/>
    </row>
    <row r="51" spans="1:9">
      <c r="A51" s="71">
        <f>ROW()</f>
        <v>51</v>
      </c>
      <c r="B51" s="201" t="s">
        <v>108</v>
      </c>
      <c r="C51" s="31"/>
      <c r="D51" s="108">
        <v>0.48697699000000044</v>
      </c>
      <c r="E51" s="108">
        <v>1.4079009100000002</v>
      </c>
      <c r="F51" s="108">
        <v>1.0853371699999999</v>
      </c>
      <c r="G51" s="108"/>
      <c r="H51" s="108"/>
      <c r="I51" s="108"/>
    </row>
    <row r="52" spans="1:9">
      <c r="A52" s="71">
        <f>ROW()</f>
        <v>52</v>
      </c>
      <c r="B52" s="201" t="s">
        <v>109</v>
      </c>
      <c r="C52" s="31"/>
      <c r="D52" s="108">
        <v>0.15572516000000003</v>
      </c>
      <c r="E52" s="108">
        <v>7.1696670000000004E-2</v>
      </c>
      <c r="F52" s="108">
        <v>0</v>
      </c>
      <c r="G52" s="108"/>
      <c r="H52" s="108"/>
      <c r="I52" s="108"/>
    </row>
    <row r="53" spans="1:9">
      <c r="A53" s="71">
        <f>ROW()</f>
        <v>53</v>
      </c>
      <c r="B53" s="201" t="s">
        <v>56</v>
      </c>
      <c r="C53" s="31"/>
      <c r="D53" s="108">
        <v>3.5066378783120453</v>
      </c>
      <c r="E53" s="108">
        <v>0.39580042000000004</v>
      </c>
      <c r="F53" s="108">
        <v>0.36169762999999999</v>
      </c>
      <c r="G53" s="108"/>
      <c r="H53" s="108"/>
      <c r="I53" s="108"/>
    </row>
    <row r="54" spans="1:9">
      <c r="A54" s="71">
        <f>ROW()</f>
        <v>54</v>
      </c>
      <c r="B54" s="201" t="s">
        <v>110</v>
      </c>
      <c r="C54" s="31"/>
      <c r="D54" s="108">
        <v>29.103235515615751</v>
      </c>
      <c r="E54" s="108">
        <v>21.43821124866972</v>
      </c>
      <c r="F54" s="108">
        <v>24.491809725370565</v>
      </c>
      <c r="G54" s="108"/>
      <c r="H54" s="108"/>
      <c r="I54" s="108"/>
    </row>
    <row r="55" spans="1:9">
      <c r="A55" s="71">
        <f>ROW()</f>
        <v>55</v>
      </c>
      <c r="B55" s="201" t="s">
        <v>111</v>
      </c>
      <c r="C55" s="31"/>
      <c r="D55" s="108">
        <v>0.58101801506665962</v>
      </c>
      <c r="E55" s="108">
        <v>0.92553384097709779</v>
      </c>
      <c r="F55" s="108">
        <v>0.71369012323873637</v>
      </c>
      <c r="G55" s="108"/>
      <c r="H55" s="108"/>
      <c r="I55" s="108"/>
    </row>
    <row r="56" spans="1:9">
      <c r="A56" s="71">
        <f>ROW()</f>
        <v>56</v>
      </c>
      <c r="B56" s="201" t="s">
        <v>112</v>
      </c>
      <c r="C56" s="31"/>
      <c r="D56" s="108">
        <v>3.2103163498671239</v>
      </c>
      <c r="E56" s="108">
        <v>2.823841087520107</v>
      </c>
      <c r="F56" s="108">
        <v>2.2861662761861719</v>
      </c>
      <c r="G56" s="108"/>
      <c r="H56" s="108"/>
      <c r="I56" s="108"/>
    </row>
    <row r="57" spans="1:9">
      <c r="A57" s="71">
        <f>ROW()</f>
        <v>57</v>
      </c>
      <c r="B57" s="201" t="s">
        <v>113</v>
      </c>
      <c r="C57" s="31"/>
      <c r="D57" s="108">
        <v>1.2029813953840458</v>
      </c>
      <c r="E57" s="108">
        <v>2.4524374809534475</v>
      </c>
      <c r="F57" s="108">
        <v>7.2904017115771707</v>
      </c>
      <c r="G57" s="108"/>
      <c r="H57" s="108"/>
      <c r="I57" s="108"/>
    </row>
    <row r="58" spans="1:9">
      <c r="A58" s="71">
        <f>ROW()</f>
        <v>58</v>
      </c>
      <c r="B58" s="202" t="s">
        <v>116</v>
      </c>
      <c r="C58" s="42"/>
      <c r="D58" s="108">
        <v>0.88771814000000038</v>
      </c>
      <c r="E58" s="108">
        <v>0.7001811</v>
      </c>
      <c r="F58" s="108">
        <v>0.94632829000000018</v>
      </c>
      <c r="G58" s="108"/>
      <c r="H58" s="108"/>
      <c r="I58" s="108"/>
    </row>
    <row r="59" spans="1:9">
      <c r="A59" s="71">
        <f>ROW()</f>
        <v>59</v>
      </c>
      <c r="B59" s="201" t="s">
        <v>114</v>
      </c>
      <c r="C59" s="31"/>
      <c r="D59" s="108">
        <v>2.0448427800000002</v>
      </c>
      <c r="E59" s="108">
        <v>-9.7590000000000602E-5</v>
      </c>
      <c r="F59" s="108">
        <v>-4.6771000000000009E-4</v>
      </c>
      <c r="G59" s="108"/>
      <c r="H59" s="108"/>
      <c r="I59" s="108"/>
    </row>
    <row r="60" spans="1:9">
      <c r="A60" s="71">
        <f>ROW()</f>
        <v>60</v>
      </c>
      <c r="B60" s="201" t="s">
        <v>115</v>
      </c>
      <c r="C60" s="31"/>
      <c r="D60" s="108">
        <v>0.67917041414947044</v>
      </c>
      <c r="E60" s="108">
        <v>0</v>
      </c>
      <c r="F60" s="108">
        <v>0</v>
      </c>
      <c r="G60" s="108"/>
      <c r="H60" s="108"/>
      <c r="I60" s="108"/>
    </row>
    <row r="61" spans="1:9">
      <c r="A61" s="71">
        <f>ROW()</f>
        <v>61</v>
      </c>
      <c r="B61" s="31"/>
      <c r="C61" s="31"/>
      <c r="D61" s="31"/>
      <c r="E61" s="36"/>
      <c r="F61" s="36"/>
      <c r="G61" s="36"/>
      <c r="H61" s="36"/>
      <c r="I61" s="36"/>
    </row>
    <row r="62" spans="1:9">
      <c r="A62" s="71">
        <f>ROW()</f>
        <v>62</v>
      </c>
      <c r="B62" s="31" t="s">
        <v>148</v>
      </c>
      <c r="C62" s="31"/>
      <c r="D62" s="31"/>
      <c r="E62" s="36"/>
      <c r="F62" s="36"/>
      <c r="G62" s="36"/>
      <c r="H62" s="36"/>
      <c r="I62" s="36"/>
    </row>
    <row r="63" spans="1:9">
      <c r="A63" s="71">
        <f>ROW()</f>
        <v>63</v>
      </c>
      <c r="B63" s="66" t="s">
        <v>149</v>
      </c>
      <c r="C63" s="31"/>
      <c r="D63" s="31"/>
      <c r="E63" s="31"/>
      <c r="F63" s="31"/>
      <c r="G63" s="31"/>
      <c r="H63" s="31"/>
      <c r="I63" s="31"/>
    </row>
    <row r="64" spans="1:9">
      <c r="A64" s="71">
        <f>ROW()</f>
        <v>64</v>
      </c>
      <c r="B64" s="246" t="s">
        <v>145</v>
      </c>
      <c r="C64" s="247"/>
      <c r="D64" s="182"/>
      <c r="E64" s="108"/>
      <c r="F64" s="108"/>
      <c r="G64" s="108"/>
      <c r="H64" s="108"/>
      <c r="I64" s="108"/>
    </row>
    <row r="65" spans="1:11">
      <c r="A65" s="71">
        <f>ROW()</f>
        <v>65</v>
      </c>
      <c r="B65" s="246" t="s">
        <v>145</v>
      </c>
      <c r="C65" s="247"/>
      <c r="D65" s="182"/>
      <c r="E65" s="108"/>
      <c r="F65" s="108"/>
      <c r="G65" s="108"/>
      <c r="H65" s="108"/>
      <c r="I65" s="108"/>
    </row>
    <row r="66" spans="1:11">
      <c r="A66" s="71">
        <f>ROW()</f>
        <v>66</v>
      </c>
      <c r="B66" s="248" t="s">
        <v>145</v>
      </c>
      <c r="C66" s="249"/>
      <c r="D66" s="183"/>
      <c r="E66" s="108"/>
      <c r="F66" s="108"/>
      <c r="G66" s="108"/>
      <c r="H66" s="108"/>
      <c r="I66" s="108"/>
    </row>
    <row r="67" spans="1:11">
      <c r="A67" s="71">
        <f>ROW()</f>
        <v>67</v>
      </c>
      <c r="B67" s="31"/>
      <c r="C67" s="31"/>
      <c r="D67" s="31"/>
      <c r="E67" s="31"/>
      <c r="F67" s="31"/>
      <c r="G67" s="31"/>
      <c r="H67" s="31"/>
      <c r="I67" s="31"/>
    </row>
    <row r="68" spans="1:11">
      <c r="A68" s="71">
        <f>ROW()</f>
        <v>68</v>
      </c>
      <c r="B68" s="31" t="s">
        <v>270</v>
      </c>
      <c r="C68" s="31"/>
      <c r="D68" s="130">
        <f t="shared" ref="D68:I68" si="5">SUM(D48:D60,D64:D66)</f>
        <v>71.960922243981557</v>
      </c>
      <c r="E68" s="130">
        <f t="shared" si="5"/>
        <v>61.646930618120379</v>
      </c>
      <c r="F68" s="130">
        <f t="shared" si="5"/>
        <v>74.57689575637265</v>
      </c>
      <c r="G68" s="130">
        <f t="shared" si="5"/>
        <v>0</v>
      </c>
      <c r="H68" s="130">
        <f t="shared" si="5"/>
        <v>0</v>
      </c>
      <c r="I68" s="130">
        <f t="shared" si="5"/>
        <v>0</v>
      </c>
      <c r="K68" s="134"/>
    </row>
    <row r="69" spans="1:11">
      <c r="A69" s="71">
        <f>ROW()</f>
        <v>69</v>
      </c>
      <c r="B69" s="31"/>
      <c r="C69" s="31"/>
      <c r="D69" s="31"/>
      <c r="E69" s="31"/>
      <c r="F69" s="31"/>
      <c r="G69" s="31"/>
      <c r="H69" s="31"/>
      <c r="I69" s="31"/>
    </row>
    <row r="70" spans="1:11">
      <c r="A70" s="71">
        <f>ROW()</f>
        <v>70</v>
      </c>
      <c r="B70" s="31" t="s">
        <v>61</v>
      </c>
      <c r="C70" s="36"/>
      <c r="D70" s="36"/>
      <c r="E70" s="36"/>
      <c r="F70" s="36"/>
      <c r="G70" s="36"/>
      <c r="H70" s="36"/>
      <c r="I70" s="36"/>
    </row>
    <row r="71" spans="1:11">
      <c r="A71" s="71">
        <f>ROW()</f>
        <v>71</v>
      </c>
      <c r="B71" s="31"/>
      <c r="C71" s="31"/>
      <c r="D71" s="31"/>
      <c r="E71" s="31"/>
      <c r="F71" s="31"/>
      <c r="G71" s="31"/>
      <c r="H71" s="31"/>
      <c r="I71" s="31"/>
    </row>
    <row r="72" spans="1:11">
      <c r="A72" s="71">
        <f>ROW()</f>
        <v>72</v>
      </c>
      <c r="B72" s="201" t="s">
        <v>105</v>
      </c>
      <c r="C72" s="31"/>
      <c r="D72" s="176">
        <f>IF(D30=0,"N/A",IF(D48="","-",(D48-D30)/D30))</f>
        <v>-7.3500717820029537E-2</v>
      </c>
      <c r="E72" s="176">
        <f t="shared" ref="E72:I72" si="6">IF(E30=0,"N/A",IF(E48="","-",(E48-E30)/E30))</f>
        <v>0.38911201793735928</v>
      </c>
      <c r="F72" s="176">
        <f t="shared" si="6"/>
        <v>0.45054451751148383</v>
      </c>
      <c r="G72" s="176" t="str">
        <f t="shared" si="6"/>
        <v>-</v>
      </c>
      <c r="H72" s="176" t="str">
        <f t="shared" si="6"/>
        <v>-</v>
      </c>
      <c r="I72" s="176" t="str">
        <f t="shared" si="6"/>
        <v>-</v>
      </c>
    </row>
    <row r="73" spans="1:11">
      <c r="A73" s="71">
        <f>ROW()</f>
        <v>73</v>
      </c>
      <c r="B73" s="201" t="s">
        <v>106</v>
      </c>
      <c r="C73" s="31"/>
      <c r="D73" s="176" t="str">
        <f t="shared" ref="D73:I73" si="7">IF(D31=0,"N/A",IF(D49="","-",(D49-D31)/D31))</f>
        <v>N/A</v>
      </c>
      <c r="E73" s="176" t="str">
        <f t="shared" si="7"/>
        <v>N/A</v>
      </c>
      <c r="F73" s="176" t="str">
        <f t="shared" si="7"/>
        <v>N/A</v>
      </c>
      <c r="G73" s="176" t="str">
        <f t="shared" si="7"/>
        <v>-</v>
      </c>
      <c r="H73" s="176" t="str">
        <f t="shared" si="7"/>
        <v>-</v>
      </c>
      <c r="I73" s="176" t="str">
        <f t="shared" si="7"/>
        <v>-</v>
      </c>
    </row>
    <row r="74" spans="1:11">
      <c r="A74" s="71">
        <f>ROW()</f>
        <v>74</v>
      </c>
      <c r="B74" s="201" t="s">
        <v>107</v>
      </c>
      <c r="C74" s="31"/>
      <c r="D74" s="176">
        <f t="shared" ref="D74:I74" si="8">IF(D32=0,"N/A",IF(D50="","-",(D50-D32)/D32))</f>
        <v>3.9501786774258828E-2</v>
      </c>
      <c r="E74" s="176">
        <f t="shared" si="8"/>
        <v>-0.34089920379539079</v>
      </c>
      <c r="F74" s="176">
        <f t="shared" si="8"/>
        <v>-3.8524926842250846E-2</v>
      </c>
      <c r="G74" s="176" t="str">
        <f t="shared" si="8"/>
        <v>-</v>
      </c>
      <c r="H74" s="176" t="str">
        <f t="shared" si="8"/>
        <v>-</v>
      </c>
      <c r="I74" s="176" t="str">
        <f t="shared" si="8"/>
        <v>-</v>
      </c>
    </row>
    <row r="75" spans="1:11">
      <c r="A75" s="71">
        <f>ROW()</f>
        <v>75</v>
      </c>
      <c r="B75" s="201" t="s">
        <v>108</v>
      </c>
      <c r="C75" s="31"/>
      <c r="D75" s="176">
        <f t="shared" ref="D75:I75" si="9">IF(D33=0,"N/A",IF(D51="","-",(D51-D33)/D33))</f>
        <v>-0.34219186817623631</v>
      </c>
      <c r="E75" s="176">
        <f t="shared" si="9"/>
        <v>0.2999742073927133</v>
      </c>
      <c r="F75" s="176">
        <f t="shared" si="9"/>
        <v>0.38286030822457295</v>
      </c>
      <c r="G75" s="176" t="str">
        <f t="shared" si="9"/>
        <v>-</v>
      </c>
      <c r="H75" s="176" t="str">
        <f t="shared" si="9"/>
        <v>-</v>
      </c>
      <c r="I75" s="176" t="str">
        <f t="shared" si="9"/>
        <v>-</v>
      </c>
    </row>
    <row r="76" spans="1:11">
      <c r="A76" s="71">
        <f>ROW()</f>
        <v>76</v>
      </c>
      <c r="B76" s="201" t="s">
        <v>109</v>
      </c>
      <c r="C76" s="31"/>
      <c r="D76" s="176">
        <f t="shared" ref="D76:I76" si="10">IF(D34=0,"N/A",IF(D52="","-",(D52-D34)/D34))</f>
        <v>-0.96896285839564678</v>
      </c>
      <c r="E76" s="176">
        <f t="shared" si="10"/>
        <v>8.3539179146274831E-2</v>
      </c>
      <c r="F76" s="176">
        <f t="shared" si="10"/>
        <v>-1</v>
      </c>
      <c r="G76" s="176" t="str">
        <f t="shared" si="10"/>
        <v>-</v>
      </c>
      <c r="H76" s="176" t="str">
        <f t="shared" si="10"/>
        <v>-</v>
      </c>
      <c r="I76" s="176" t="str">
        <f t="shared" si="10"/>
        <v>-</v>
      </c>
    </row>
    <row r="77" spans="1:11">
      <c r="A77" s="71">
        <f>ROW()</f>
        <v>77</v>
      </c>
      <c r="B77" s="201" t="s">
        <v>56</v>
      </c>
      <c r="C77" s="31"/>
      <c r="D77" s="176">
        <f t="shared" ref="D77:I77" si="11">IF(D35=0,"N/A",IF(D53="","-",(D53-D35)/D35))</f>
        <v>0.22132651970309122</v>
      </c>
      <c r="E77" s="176">
        <f t="shared" si="11"/>
        <v>-0.79336064832956166</v>
      </c>
      <c r="F77" s="176">
        <f t="shared" si="11"/>
        <v>-1.0076762316339737E-2</v>
      </c>
      <c r="G77" s="176" t="str">
        <f t="shared" si="11"/>
        <v>-</v>
      </c>
      <c r="H77" s="176" t="str">
        <f t="shared" si="11"/>
        <v>-</v>
      </c>
      <c r="I77" s="176" t="str">
        <f t="shared" si="11"/>
        <v>-</v>
      </c>
    </row>
    <row r="78" spans="1:11">
      <c r="A78" s="71">
        <f>ROW()</f>
        <v>78</v>
      </c>
      <c r="B78" s="201" t="s">
        <v>110</v>
      </c>
      <c r="C78" s="31"/>
      <c r="D78" s="176">
        <f t="shared" ref="D78:I78" si="12">IF(D36=0,"N/A",IF(D54="","-",(D54-D36)/D36))</f>
        <v>-7.2312152704164023E-2</v>
      </c>
      <c r="E78" s="176">
        <f t="shared" si="12"/>
        <v>-0.24236587174468291</v>
      </c>
      <c r="F78" s="176">
        <f t="shared" si="12"/>
        <v>-0.18181460528843857</v>
      </c>
      <c r="G78" s="176" t="str">
        <f t="shared" si="12"/>
        <v>-</v>
      </c>
      <c r="H78" s="176" t="str">
        <f t="shared" si="12"/>
        <v>-</v>
      </c>
      <c r="I78" s="176" t="str">
        <f t="shared" si="12"/>
        <v>-</v>
      </c>
    </row>
    <row r="79" spans="1:11">
      <c r="A79" s="71">
        <f>ROW()</f>
        <v>79</v>
      </c>
      <c r="B79" s="201" t="s">
        <v>111</v>
      </c>
      <c r="C79" s="31"/>
      <c r="D79" s="176">
        <f t="shared" ref="D79:I79" si="13">IF(D37=0,"N/A",IF(D55="","-",(D55-D37)/D37))</f>
        <v>0.19612483385346982</v>
      </c>
      <c r="E79" s="176">
        <f t="shared" si="13"/>
        <v>0.16498192211270132</v>
      </c>
      <c r="F79" s="176">
        <f t="shared" si="13"/>
        <v>-0.13203266607963438</v>
      </c>
      <c r="G79" s="176" t="str">
        <f t="shared" si="13"/>
        <v>-</v>
      </c>
      <c r="H79" s="176" t="str">
        <f t="shared" si="13"/>
        <v>-</v>
      </c>
      <c r="I79" s="176" t="str">
        <f t="shared" si="13"/>
        <v>-</v>
      </c>
    </row>
    <row r="80" spans="1:11">
      <c r="A80" s="71">
        <f>ROW()</f>
        <v>80</v>
      </c>
      <c r="B80" s="201" t="s">
        <v>112</v>
      </c>
      <c r="C80" s="31"/>
      <c r="D80" s="176">
        <f t="shared" ref="D80:I80" si="14">IF(D38=0,"N/A",IF(D56="","-",(D56-D38)/D38))</f>
        <v>-9.7878665346469051E-2</v>
      </c>
      <c r="E80" s="176">
        <f t="shared" si="14"/>
        <v>-0.15387694666539067</v>
      </c>
      <c r="F80" s="176">
        <f t="shared" si="14"/>
        <v>-0.53218378014555801</v>
      </c>
      <c r="G80" s="176" t="str">
        <f t="shared" si="14"/>
        <v>-</v>
      </c>
      <c r="H80" s="176" t="str">
        <f t="shared" si="14"/>
        <v>-</v>
      </c>
      <c r="I80" s="176" t="str">
        <f t="shared" si="14"/>
        <v>-</v>
      </c>
    </row>
    <row r="81" spans="1:11">
      <c r="A81" s="71">
        <f>ROW()</f>
        <v>81</v>
      </c>
      <c r="B81" s="201" t="s">
        <v>113</v>
      </c>
      <c r="C81" s="31"/>
      <c r="D81" s="176">
        <f t="shared" ref="D81:I81" si="15">IF(D39=0,"N/A",IF(D57="","-",(D57-D39)/D39))</f>
        <v>-0.45802149090171324</v>
      </c>
      <c r="E81" s="176">
        <f t="shared" si="15"/>
        <v>-0.6692927894475913</v>
      </c>
      <c r="F81" s="176">
        <f t="shared" si="15"/>
        <v>-0.18628898505011574</v>
      </c>
      <c r="G81" s="176" t="str">
        <f t="shared" si="15"/>
        <v>-</v>
      </c>
      <c r="H81" s="176" t="str">
        <f t="shared" si="15"/>
        <v>-</v>
      </c>
      <c r="I81" s="176" t="str">
        <f t="shared" si="15"/>
        <v>-</v>
      </c>
    </row>
    <row r="82" spans="1:11">
      <c r="A82" s="71">
        <f>ROW()</f>
        <v>82</v>
      </c>
      <c r="B82" s="202" t="s">
        <v>116</v>
      </c>
      <c r="C82" s="42"/>
      <c r="D82" s="176">
        <f t="shared" ref="D82:I82" si="16">IF(D40=0,"N/A",IF(D58="","-",(D58-D40)/D40))</f>
        <v>0.5014068949989624</v>
      </c>
      <c r="E82" s="176">
        <f t="shared" si="16"/>
        <v>-0.41869891995768427</v>
      </c>
      <c r="F82" s="176">
        <f t="shared" si="16"/>
        <v>-0.54240694648885934</v>
      </c>
      <c r="G82" s="176" t="str">
        <f t="shared" si="16"/>
        <v>-</v>
      </c>
      <c r="H82" s="176" t="str">
        <f t="shared" si="16"/>
        <v>-</v>
      </c>
      <c r="I82" s="176" t="str">
        <f t="shared" si="16"/>
        <v>-</v>
      </c>
    </row>
    <row r="83" spans="1:11">
      <c r="A83" s="71">
        <f>ROW()</f>
        <v>83</v>
      </c>
      <c r="B83" s="201" t="s">
        <v>114</v>
      </c>
      <c r="C83" s="31"/>
      <c r="D83" s="176">
        <f t="shared" ref="D83:I83" si="17">IF(D41=0,"N/A",IF(D59="","-",(D59-D41)/D41))</f>
        <v>1.0799720216807416E-2</v>
      </c>
      <c r="E83" s="176" t="str">
        <f t="shared" si="17"/>
        <v>N/A</v>
      </c>
      <c r="F83" s="176" t="str">
        <f t="shared" si="17"/>
        <v>N/A</v>
      </c>
      <c r="G83" s="176" t="str">
        <f t="shared" si="17"/>
        <v>-</v>
      </c>
      <c r="H83" s="176" t="str">
        <f t="shared" si="17"/>
        <v>-</v>
      </c>
      <c r="I83" s="176" t="str">
        <f t="shared" si="17"/>
        <v>-</v>
      </c>
    </row>
    <row r="84" spans="1:11">
      <c r="A84" s="71">
        <f>ROW()</f>
        <v>84</v>
      </c>
      <c r="B84" s="201" t="s">
        <v>115</v>
      </c>
      <c r="C84" s="31"/>
      <c r="D84" s="176">
        <f t="shared" ref="D84:I84" si="18">IF(D42=0,"N/A",IF(D60="","-",(D60-D42)/D42))</f>
        <v>5.538140582739986E-4</v>
      </c>
      <c r="E84" s="176" t="str">
        <f t="shared" si="18"/>
        <v>N/A</v>
      </c>
      <c r="F84" s="176" t="str">
        <f t="shared" si="18"/>
        <v>N/A</v>
      </c>
      <c r="G84" s="176" t="str">
        <f t="shared" si="18"/>
        <v>-</v>
      </c>
      <c r="H84" s="176" t="str">
        <f t="shared" si="18"/>
        <v>-</v>
      </c>
      <c r="I84" s="176" t="str">
        <f t="shared" si="18"/>
        <v>-</v>
      </c>
    </row>
    <row r="85" spans="1:11">
      <c r="A85" s="71">
        <f>ROW()</f>
        <v>85</v>
      </c>
      <c r="B85" s="31"/>
      <c r="C85" s="31"/>
      <c r="D85" s="178"/>
      <c r="E85" s="178"/>
      <c r="F85" s="178"/>
      <c r="G85" s="178"/>
      <c r="H85" s="178"/>
      <c r="I85" s="178"/>
    </row>
    <row r="86" spans="1:11">
      <c r="A86" s="71">
        <f>ROW()</f>
        <v>86</v>
      </c>
      <c r="B86" s="31" t="s">
        <v>104</v>
      </c>
      <c r="C86" s="31"/>
      <c r="D86" s="110">
        <f>IF(D68=0,"-",(D68-D44)/D44)</f>
        <v>-8.7263218581679777E-2</v>
      </c>
      <c r="E86" s="110">
        <f>IF(E68=0,"-",(E68-E44)/E44)</f>
        <v>-0.29853557404342057</v>
      </c>
      <c r="F86" s="110">
        <f t="shared" ref="F86:I86" si="19">IF(F68=0,"-",(F68-F44)/F44)</f>
        <v>-0.12757342269717623</v>
      </c>
      <c r="G86" s="110" t="str">
        <f t="shared" si="19"/>
        <v>-</v>
      </c>
      <c r="H86" s="110" t="str">
        <f t="shared" si="19"/>
        <v>-</v>
      </c>
      <c r="I86" s="110" t="str">
        <f t="shared" si="19"/>
        <v>-</v>
      </c>
      <c r="K86" s="135"/>
    </row>
    <row r="87" spans="1:11">
      <c r="A87" s="71">
        <f>ROW()</f>
        <v>87</v>
      </c>
      <c r="B87" s="31"/>
      <c r="C87" s="31"/>
      <c r="D87" s="31"/>
      <c r="E87" s="31"/>
      <c r="F87" s="31"/>
      <c r="G87" s="31"/>
      <c r="H87" s="31"/>
      <c r="I87" s="31"/>
    </row>
    <row r="89" spans="1:11">
      <c r="B89" s="41" t="s">
        <v>147</v>
      </c>
    </row>
  </sheetData>
  <mergeCells count="3">
    <mergeCell ref="B64:C64"/>
    <mergeCell ref="B66:C66"/>
    <mergeCell ref="B65:C65"/>
  </mergeCells>
  <hyperlinks>
    <hyperlink ref="J2" location="'2-Contents'!A1" display="Go to Contents" xr:uid="{00000000-0004-0000-0700-000000000000}"/>
  </hyperlinks>
  <pageMargins left="0.7" right="0.7" top="0.75" bottom="0.75" header="0.3" footer="0.3"/>
  <pageSetup paperSize="9" scale="93" orientation="landscape" r:id="rId1"/>
  <headerFooter>
    <oddHeader>&amp;LRegulatory Information Notice, Appendix A - Regulatory Templates</oddHeader>
    <oddFooter>&amp;L&amp;A  [&amp;P of &amp;N]</oddFooter>
  </headerFooter>
  <rowBreaks count="3" manualBreakCount="3">
    <brk id="25" max="8" man="1"/>
    <brk id="60" max="16383" man="1"/>
    <brk id="100"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77"/>
  <sheetViews>
    <sheetView zoomScaleNormal="100" workbookViewId="0">
      <pane xSplit="1" ySplit="5" topLeftCell="B58" activePane="bottomRight" state="frozen"/>
      <selection activeCell="M42" sqref="M42"/>
      <selection pane="topRight" activeCell="M42" sqref="M42"/>
      <selection pane="bottomLeft" activeCell="M42" sqref="M42"/>
      <selection pane="bottomRight" activeCell="D69" sqref="D69"/>
    </sheetView>
  </sheetViews>
  <sheetFormatPr defaultColWidth="9" defaultRowHeight="14.25"/>
  <cols>
    <col min="1" max="1" width="3.125" style="72" bestFit="1" customWidth="1"/>
    <col min="2" max="2" width="32.375" style="28" customWidth="1"/>
    <col min="3" max="8" width="14.25" style="28" customWidth="1"/>
    <col min="9" max="9" width="11" style="28" bestFit="1" customWidth="1"/>
    <col min="10" max="16384" width="9" style="28"/>
  </cols>
  <sheetData>
    <row r="1" spans="1:9">
      <c r="A1" s="71" t="s">
        <v>177</v>
      </c>
      <c r="B1" s="96" t="str">
        <f>SUBSTITUTE(ADDRESS(1,COLUMN(),4),1,"")</f>
        <v>B</v>
      </c>
      <c r="C1" s="96"/>
      <c r="D1" s="96" t="str">
        <f t="shared" ref="D1:H1" si="0">SUBSTITUTE(ADDRESS(1,COLUMN(),4),1,"")</f>
        <v>D</v>
      </c>
      <c r="E1" s="96" t="str">
        <f t="shared" si="0"/>
        <v>E</v>
      </c>
      <c r="F1" s="96" t="str">
        <f t="shared" si="0"/>
        <v>F</v>
      </c>
      <c r="G1" s="96" t="str">
        <f t="shared" si="0"/>
        <v>G</v>
      </c>
      <c r="H1" s="96" t="str">
        <f t="shared" si="0"/>
        <v>H</v>
      </c>
      <c r="I1" s="27"/>
    </row>
    <row r="2" spans="1:9" ht="18">
      <c r="A2" s="71">
        <f>ROW()</f>
        <v>2</v>
      </c>
      <c r="B2" s="29" t="s">
        <v>117</v>
      </c>
      <c r="C2" s="29"/>
      <c r="D2" s="29"/>
      <c r="E2" s="29"/>
      <c r="F2" s="29"/>
      <c r="G2" s="29"/>
      <c r="H2" s="29"/>
      <c r="I2" s="101" t="s">
        <v>253</v>
      </c>
    </row>
    <row r="3" spans="1:9">
      <c r="A3" s="71">
        <f>ROW()</f>
        <v>3</v>
      </c>
      <c r="B3" s="30"/>
      <c r="C3" s="30"/>
      <c r="D3" s="30"/>
      <c r="E3" s="30"/>
      <c r="F3" s="30"/>
      <c r="G3" s="30"/>
    </row>
    <row r="4" spans="1:9">
      <c r="A4" s="71">
        <f>ROW()</f>
        <v>4</v>
      </c>
      <c r="B4" s="31" t="s">
        <v>28</v>
      </c>
      <c r="C4" s="32" t="s">
        <v>45</v>
      </c>
      <c r="D4" s="45" t="s">
        <v>42</v>
      </c>
      <c r="E4" s="45" t="s">
        <v>42</v>
      </c>
      <c r="F4" s="45" t="s">
        <v>42</v>
      </c>
      <c r="G4" s="45" t="s">
        <v>42</v>
      </c>
      <c r="H4" s="45" t="s">
        <v>42</v>
      </c>
    </row>
    <row r="5" spans="1:9">
      <c r="A5" s="71">
        <f>ROW()</f>
        <v>5</v>
      </c>
      <c r="B5" s="31" t="s">
        <v>46</v>
      </c>
      <c r="C5" s="31">
        <v>2019</v>
      </c>
      <c r="D5" s="31">
        <v>2020</v>
      </c>
      <c r="E5" s="31">
        <v>2021</v>
      </c>
      <c r="F5" s="31">
        <v>2022</v>
      </c>
      <c r="G5" s="31">
        <v>2023</v>
      </c>
      <c r="H5" s="31">
        <v>2024</v>
      </c>
    </row>
    <row r="6" spans="1:9">
      <c r="A6" s="71">
        <f>ROW()</f>
        <v>6</v>
      </c>
    </row>
    <row r="7" spans="1:9">
      <c r="A7" s="71">
        <f>ROW()</f>
        <v>7</v>
      </c>
      <c r="B7" s="37" t="s">
        <v>118</v>
      </c>
      <c r="C7" s="37"/>
      <c r="D7" s="31"/>
      <c r="E7" s="31"/>
      <c r="F7" s="31"/>
      <c r="G7" s="31"/>
      <c r="H7" s="31"/>
    </row>
    <row r="8" spans="1:9">
      <c r="A8" s="71">
        <f>ROW()</f>
        <v>8</v>
      </c>
      <c r="B8" s="36"/>
      <c r="C8" s="36" t="s">
        <v>332</v>
      </c>
      <c r="D8" s="31"/>
      <c r="E8" s="31"/>
      <c r="F8" s="31"/>
      <c r="G8" s="31"/>
      <c r="H8" s="31"/>
    </row>
    <row r="9" spans="1:9">
      <c r="A9" s="71">
        <f>ROW()</f>
        <v>9</v>
      </c>
      <c r="B9" s="31" t="s">
        <v>119</v>
      </c>
      <c r="C9" s="123">
        <f>SUM(C10:C11)</f>
        <v>38.446140562279609</v>
      </c>
      <c r="D9" s="123">
        <f>SUM(D10:D11)</f>
        <v>49.504183133311464</v>
      </c>
      <c r="E9" s="123">
        <f t="shared" ref="E9:H9" si="1">SUM(E10:E11)</f>
        <v>39.759206611517989</v>
      </c>
      <c r="F9" s="123">
        <f t="shared" si="1"/>
        <v>40.311310192555752</v>
      </c>
      <c r="G9" s="123">
        <f t="shared" si="1"/>
        <v>39.240310677537579</v>
      </c>
      <c r="H9" s="123">
        <f t="shared" si="1"/>
        <v>37.400362262128134</v>
      </c>
    </row>
    <row r="10" spans="1:9">
      <c r="A10" s="71">
        <f>ROW()</f>
        <v>10</v>
      </c>
      <c r="B10" s="26" t="s">
        <v>150</v>
      </c>
      <c r="C10" s="190">
        <v>29.611565025752835</v>
      </c>
      <c r="D10" s="136">
        <v>45.33086387190118</v>
      </c>
      <c r="E10" s="136">
        <v>35.925253942871713</v>
      </c>
      <c r="F10" s="136">
        <v>35.454904391774413</v>
      </c>
      <c r="G10" s="136">
        <v>35.972756578546623</v>
      </c>
      <c r="H10" s="136">
        <v>36.201732599731535</v>
      </c>
    </row>
    <row r="11" spans="1:9">
      <c r="A11" s="71">
        <f>ROW()</f>
        <v>11</v>
      </c>
      <c r="B11" s="26" t="s">
        <v>151</v>
      </c>
      <c r="C11" s="190">
        <v>8.8345755365267706</v>
      </c>
      <c r="D11" s="136">
        <v>4.1733192614102848</v>
      </c>
      <c r="E11" s="136">
        <v>3.8339526686462779</v>
      </c>
      <c r="F11" s="136">
        <v>4.856405800781336</v>
      </c>
      <c r="G11" s="136">
        <v>3.2675540989909599</v>
      </c>
      <c r="H11" s="136">
        <v>1.1986296623965975</v>
      </c>
    </row>
    <row r="12" spans="1:9">
      <c r="A12" s="71">
        <f>ROW()</f>
        <v>12</v>
      </c>
      <c r="B12" s="31" t="s">
        <v>120</v>
      </c>
      <c r="C12" s="123">
        <f>SUM(C13:C14)</f>
        <v>28.55773345281014</v>
      </c>
      <c r="D12" s="123">
        <f>SUM(D13:D14)</f>
        <v>24.281018199464729</v>
      </c>
      <c r="E12" s="123">
        <f t="shared" ref="E12:H12" si="2">SUM(E13:E14)</f>
        <v>27.727007549574413</v>
      </c>
      <c r="F12" s="123">
        <f t="shared" si="2"/>
        <v>30.412833973628743</v>
      </c>
      <c r="G12" s="123">
        <f t="shared" si="2"/>
        <v>31.4318925474109</v>
      </c>
      <c r="H12" s="123">
        <f t="shared" si="2"/>
        <v>31.96428740899966</v>
      </c>
    </row>
    <row r="13" spans="1:9">
      <c r="A13" s="71">
        <f>ROW()</f>
        <v>13</v>
      </c>
      <c r="B13" s="26" t="s">
        <v>152</v>
      </c>
      <c r="C13" s="132">
        <v>28.367800418405011</v>
      </c>
      <c r="D13" s="132">
        <v>23.629140244779279</v>
      </c>
      <c r="E13" s="132">
        <v>27.410239917917831</v>
      </c>
      <c r="F13" s="132">
        <v>30.197174403216867</v>
      </c>
      <c r="G13" s="132">
        <v>31.111882160993659</v>
      </c>
      <c r="H13" s="132">
        <v>31.860829378323171</v>
      </c>
      <c r="I13" s="189"/>
    </row>
    <row r="14" spans="1:9">
      <c r="A14" s="71">
        <f>ROW()</f>
        <v>14</v>
      </c>
      <c r="B14" s="26" t="s">
        <v>153</v>
      </c>
      <c r="C14" s="132">
        <v>0.1899330344051299</v>
      </c>
      <c r="D14" s="132">
        <v>0.6518779546854484</v>
      </c>
      <c r="E14" s="132">
        <v>0.3167676316565804</v>
      </c>
      <c r="F14" s="132">
        <v>0.21565957041187769</v>
      </c>
      <c r="G14" s="132">
        <v>0.32001038641724189</v>
      </c>
      <c r="H14" s="132">
        <v>0.10345803067648958</v>
      </c>
      <c r="I14" s="189"/>
    </row>
    <row r="15" spans="1:9">
      <c r="A15" s="71">
        <f>ROW()</f>
        <v>15</v>
      </c>
      <c r="B15" s="31" t="s">
        <v>113</v>
      </c>
      <c r="C15" s="191">
        <v>2.2196108797477936</v>
      </c>
      <c r="D15" s="137">
        <v>7.2664779782474778</v>
      </c>
      <c r="E15" s="137">
        <v>8.4967683826824416</v>
      </c>
      <c r="F15" s="137">
        <v>6.6362171383413635</v>
      </c>
      <c r="G15" s="137">
        <v>4.9282434503841879</v>
      </c>
      <c r="H15" s="137">
        <v>7.4947108368779771</v>
      </c>
      <c r="I15" s="189"/>
    </row>
    <row r="16" spans="1:9">
      <c r="A16" s="71">
        <f>ROW()</f>
        <v>16</v>
      </c>
      <c r="B16" s="31" t="s">
        <v>121</v>
      </c>
      <c r="C16" s="191">
        <v>8.9385471388678059</v>
      </c>
      <c r="D16" s="137">
        <v>6.0816529791357894</v>
      </c>
      <c r="E16" s="137">
        <v>5.9051075253758585</v>
      </c>
      <c r="F16" s="137">
        <v>3.1290783464854246</v>
      </c>
      <c r="G16" s="137">
        <v>4.039381759119391</v>
      </c>
      <c r="H16" s="137">
        <v>4.1794237950790079</v>
      </c>
      <c r="I16" s="189"/>
    </row>
    <row r="17" spans="1:8">
      <c r="A17" s="71">
        <f>ROW()</f>
        <v>17</v>
      </c>
      <c r="B17" s="26"/>
      <c r="C17" s="26"/>
      <c r="D17" s="26"/>
      <c r="E17" s="26"/>
      <c r="F17" s="26"/>
      <c r="G17" s="26"/>
      <c r="H17" s="26"/>
    </row>
    <row r="18" spans="1:8">
      <c r="A18" s="71">
        <f>ROW()</f>
        <v>18</v>
      </c>
      <c r="B18" s="31" t="s">
        <v>115</v>
      </c>
      <c r="C18" s="131">
        <v>0.67879448821921573</v>
      </c>
      <c r="D18" s="131">
        <v>0</v>
      </c>
      <c r="E18" s="131">
        <v>0</v>
      </c>
      <c r="F18" s="131">
        <v>0</v>
      </c>
      <c r="G18" s="131">
        <v>0</v>
      </c>
      <c r="H18" s="131">
        <v>0</v>
      </c>
    </row>
    <row r="19" spans="1:8">
      <c r="A19" s="71">
        <f>ROW()</f>
        <v>19</v>
      </c>
      <c r="B19" s="31"/>
      <c r="C19" s="31"/>
      <c r="D19" s="187"/>
      <c r="E19" s="187"/>
      <c r="F19" s="187"/>
      <c r="G19" s="187"/>
      <c r="H19" s="187"/>
    </row>
    <row r="20" spans="1:8">
      <c r="A20" s="71">
        <f>ROW()</f>
        <v>20</v>
      </c>
      <c r="B20" s="35" t="s">
        <v>271</v>
      </c>
      <c r="C20" s="145">
        <f>'6a-CAPEX'!$D$23</f>
        <v>78.840826521924555</v>
      </c>
      <c r="D20" s="145">
        <f>'6a-CAPEX'!E23</f>
        <v>87.133332290159444</v>
      </c>
      <c r="E20" s="145">
        <f>'6a-CAPEX'!F23</f>
        <v>81.888090069150692</v>
      </c>
      <c r="F20" s="145">
        <f>'6a-CAPEX'!G23</f>
        <v>80.489439651011281</v>
      </c>
      <c r="G20" s="145">
        <f>'6a-CAPEX'!H23</f>
        <v>79.63982843445207</v>
      </c>
      <c r="H20" s="145">
        <f>'6a-CAPEX'!I23</f>
        <v>81.038784303084768</v>
      </c>
    </row>
    <row r="21" spans="1:8">
      <c r="A21" s="71">
        <f>ROW()</f>
        <v>21</v>
      </c>
      <c r="B21" s="81" t="s">
        <v>266</v>
      </c>
      <c r="C21" s="121">
        <f>C20-C9-C12-C15-C16-C18</f>
        <v>-1.0325074129013956E-14</v>
      </c>
      <c r="D21" s="121">
        <f>D20-D9-D12-D15-D16-D18</f>
        <v>-1.5987211554602254E-14</v>
      </c>
      <c r="E21" s="121">
        <f t="shared" ref="E21:H21" si="3">E20-E9-E12-E15-E16-E18</f>
        <v>-9.7699626167013776E-15</v>
      </c>
      <c r="F21" s="121">
        <f t="shared" si="3"/>
        <v>-1.3322676295501878E-15</v>
      </c>
      <c r="G21" s="121">
        <f t="shared" si="3"/>
        <v>1.2434497875801753E-14</v>
      </c>
      <c r="H21" s="121">
        <f t="shared" si="3"/>
        <v>-1.0658141036401503E-14</v>
      </c>
    </row>
    <row r="22" spans="1:8">
      <c r="A22" s="71">
        <f>ROW()</f>
        <v>22</v>
      </c>
      <c r="B22" s="31"/>
      <c r="C22" s="31"/>
      <c r="D22" s="186"/>
      <c r="E22" s="186"/>
      <c r="F22" s="186"/>
      <c r="G22" s="186"/>
      <c r="H22" s="186"/>
    </row>
    <row r="23" spans="1:8">
      <c r="A23" s="71">
        <f>ROW()</f>
        <v>23</v>
      </c>
      <c r="B23" s="36" t="s">
        <v>309</v>
      </c>
      <c r="C23" s="36"/>
      <c r="D23" s="36"/>
      <c r="E23" s="36"/>
      <c r="F23" s="36"/>
      <c r="G23" s="36"/>
      <c r="H23" s="36"/>
    </row>
    <row r="24" spans="1:8">
      <c r="A24" s="71"/>
      <c r="B24" s="31"/>
      <c r="C24" s="31"/>
      <c r="D24" s="37"/>
      <c r="E24" s="37"/>
      <c r="F24" s="37"/>
      <c r="G24" s="38"/>
      <c r="H24" s="38"/>
    </row>
    <row r="25" spans="1:8">
      <c r="A25" s="71">
        <f>ROW()</f>
        <v>25</v>
      </c>
      <c r="B25" s="31" t="s">
        <v>35</v>
      </c>
      <c r="C25" s="122">
        <f>'3-CPI'!I19</f>
        <v>1</v>
      </c>
      <c r="D25" s="122">
        <f>'3-CPI'!J19</f>
        <v>1.0086058519793459</v>
      </c>
      <c r="E25" s="122">
        <f>'3-CPI'!K19</f>
        <v>1.0438898450946643</v>
      </c>
      <c r="F25" s="122" t="str">
        <f>'3-CPI'!L19</f>
        <v>-</v>
      </c>
      <c r="G25" s="122" t="str">
        <f>'3-CPI'!M19</f>
        <v>-</v>
      </c>
      <c r="H25" s="122" t="str">
        <f>'3-CPI'!N19</f>
        <v>-</v>
      </c>
    </row>
    <row r="26" spans="1:8">
      <c r="A26" s="71">
        <f>ROW()</f>
        <v>26</v>
      </c>
      <c r="B26" s="36"/>
      <c r="C26" s="37"/>
      <c r="D26" s="37"/>
      <c r="E26" s="37"/>
      <c r="F26" s="37"/>
      <c r="G26" s="37"/>
      <c r="H26" s="38"/>
    </row>
    <row r="27" spans="1:8">
      <c r="A27" s="71">
        <f>ROW()</f>
        <v>27</v>
      </c>
      <c r="B27" s="31" t="s">
        <v>119</v>
      </c>
      <c r="C27" s="143">
        <f>IF(C$25="-","-",C9*C$25)</f>
        <v>38.446140562279609</v>
      </c>
      <c r="D27" s="143">
        <f>IF(D$25="-","-",D9*D$25)</f>
        <v>49.930208805715175</v>
      </c>
      <c r="E27" s="143">
        <f t="shared" ref="E27:H27" si="4">IF(E$25="-","-",E9*E$25)</f>
        <v>41.504232030784266</v>
      </c>
      <c r="F27" s="143" t="str">
        <f t="shared" si="4"/>
        <v>-</v>
      </c>
      <c r="G27" s="143" t="str">
        <f t="shared" si="4"/>
        <v>-</v>
      </c>
      <c r="H27" s="143" t="str">
        <f t="shared" si="4"/>
        <v>-</v>
      </c>
    </row>
    <row r="28" spans="1:8">
      <c r="A28" s="71">
        <f>ROW()</f>
        <v>28</v>
      </c>
      <c r="B28" s="26" t="s">
        <v>150</v>
      </c>
      <c r="C28" s="164">
        <f t="shared" ref="C28" si="5">IF(C$25="-","-",C10*C$25)</f>
        <v>29.611565025752835</v>
      </c>
      <c r="D28" s="164">
        <f t="shared" ref="C28:H34" si="6">IF(D$25="-","-",D10*D$25)</f>
        <v>45.720974576478639</v>
      </c>
      <c r="E28" s="164">
        <f t="shared" si="6"/>
        <v>37.502007773410831</v>
      </c>
      <c r="F28" s="164" t="str">
        <f t="shared" si="6"/>
        <v>-</v>
      </c>
      <c r="G28" s="164" t="str">
        <f t="shared" si="6"/>
        <v>-</v>
      </c>
      <c r="H28" s="164" t="str">
        <f t="shared" si="6"/>
        <v>-</v>
      </c>
    </row>
    <row r="29" spans="1:8">
      <c r="A29" s="71">
        <f>ROW()</f>
        <v>29</v>
      </c>
      <c r="B29" s="26" t="s">
        <v>151</v>
      </c>
      <c r="C29" s="164">
        <f t="shared" ref="C29" si="7">IF(C$25="-","-",C11*C$25)</f>
        <v>8.8345755365267706</v>
      </c>
      <c r="D29" s="164">
        <f t="shared" si="6"/>
        <v>4.209234229236535</v>
      </c>
      <c r="E29" s="164">
        <f t="shared" si="6"/>
        <v>4.0022242573734381</v>
      </c>
      <c r="F29" s="164" t="str">
        <f t="shared" si="6"/>
        <v>-</v>
      </c>
      <c r="G29" s="164" t="str">
        <f t="shared" si="6"/>
        <v>-</v>
      </c>
      <c r="H29" s="164" t="str">
        <f t="shared" si="6"/>
        <v>-</v>
      </c>
    </row>
    <row r="30" spans="1:8">
      <c r="A30" s="71">
        <f>ROW()</f>
        <v>30</v>
      </c>
      <c r="B30" s="31" t="s">
        <v>120</v>
      </c>
      <c r="C30" s="143">
        <f t="shared" si="6"/>
        <v>28.55773345281014</v>
      </c>
      <c r="D30" s="143">
        <f t="shared" si="6"/>
        <v>24.489977047997126</v>
      </c>
      <c r="E30" s="143">
        <f t="shared" si="6"/>
        <v>28.943941615863821</v>
      </c>
      <c r="F30" s="143" t="str">
        <f t="shared" si="6"/>
        <v>-</v>
      </c>
      <c r="G30" s="143" t="str">
        <f t="shared" si="6"/>
        <v>-</v>
      </c>
      <c r="H30" s="143" t="str">
        <f t="shared" si="6"/>
        <v>-</v>
      </c>
    </row>
    <row r="31" spans="1:8">
      <c r="A31" s="71">
        <f>ROW()</f>
        <v>31</v>
      </c>
      <c r="B31" s="26" t="s">
        <v>152</v>
      </c>
      <c r="C31" s="164">
        <f t="shared" ref="C31" si="8">IF(C$25="-","-",C13*C$25)</f>
        <v>28.367800418405011</v>
      </c>
      <c r="D31" s="164">
        <f t="shared" si="6"/>
        <v>23.832489128125054</v>
      </c>
      <c r="E31" s="164">
        <f t="shared" si="6"/>
        <v>28.61327110192283</v>
      </c>
      <c r="F31" s="164" t="str">
        <f t="shared" si="6"/>
        <v>-</v>
      </c>
      <c r="G31" s="164" t="str">
        <f t="shared" si="6"/>
        <v>-</v>
      </c>
      <c r="H31" s="164" t="str">
        <f t="shared" si="6"/>
        <v>-</v>
      </c>
    </row>
    <row r="32" spans="1:8">
      <c r="A32" s="71">
        <f>ROW()</f>
        <v>32</v>
      </c>
      <c r="B32" s="26" t="s">
        <v>153</v>
      </c>
      <c r="C32" s="164">
        <f t="shared" ref="C32" si="9">IF(C$25="-","-",C14*C$25)</f>
        <v>0.1899330344051299</v>
      </c>
      <c r="D32" s="164">
        <f t="shared" si="6"/>
        <v>0.65748791987207011</v>
      </c>
      <c r="E32" s="164">
        <f t="shared" si="6"/>
        <v>0.3306705139409914</v>
      </c>
      <c r="F32" s="164" t="str">
        <f t="shared" si="6"/>
        <v>-</v>
      </c>
      <c r="G32" s="164" t="str">
        <f t="shared" si="6"/>
        <v>-</v>
      </c>
      <c r="H32" s="164" t="str">
        <f t="shared" si="6"/>
        <v>-</v>
      </c>
    </row>
    <row r="33" spans="1:8">
      <c r="A33" s="71">
        <f>ROW()</f>
        <v>33</v>
      </c>
      <c r="B33" s="31" t="s">
        <v>113</v>
      </c>
      <c r="C33" s="143">
        <f t="shared" ref="C33" si="10">IF(C$25="-","-",C15*C$25)</f>
        <v>2.2196108797477936</v>
      </c>
      <c r="D33" s="143">
        <f t="shared" si="6"/>
        <v>7.3290122121394523</v>
      </c>
      <c r="E33" s="143">
        <f t="shared" si="6"/>
        <v>8.8696902308036147</v>
      </c>
      <c r="F33" s="143" t="str">
        <f t="shared" si="6"/>
        <v>-</v>
      </c>
      <c r="G33" s="143" t="str">
        <f t="shared" si="6"/>
        <v>-</v>
      </c>
      <c r="H33" s="143" t="str">
        <f t="shared" si="6"/>
        <v>-</v>
      </c>
    </row>
    <row r="34" spans="1:8">
      <c r="A34" s="71">
        <f>ROW()</f>
        <v>34</v>
      </c>
      <c r="B34" s="31" t="s">
        <v>121</v>
      </c>
      <c r="C34" s="143">
        <f t="shared" ref="C34" si="11">IF(C$25="-","-",C16*C$25)</f>
        <v>8.9385471388678059</v>
      </c>
      <c r="D34" s="143">
        <f t="shared" si="6"/>
        <v>6.1339907844639798</v>
      </c>
      <c r="E34" s="143">
        <f t="shared" si="6"/>
        <v>6.1642817799319412</v>
      </c>
      <c r="F34" s="143" t="str">
        <f t="shared" si="6"/>
        <v>-</v>
      </c>
      <c r="G34" s="143" t="str">
        <f t="shared" si="6"/>
        <v>-</v>
      </c>
      <c r="H34" s="143" t="str">
        <f t="shared" si="6"/>
        <v>-</v>
      </c>
    </row>
    <row r="35" spans="1:8">
      <c r="A35" s="71">
        <f>ROW()</f>
        <v>35</v>
      </c>
      <c r="B35" s="26"/>
      <c r="C35" s="26"/>
      <c r="D35" s="139"/>
      <c r="E35" s="139"/>
      <c r="F35" s="139"/>
      <c r="G35" s="139"/>
      <c r="H35" s="139"/>
    </row>
    <row r="36" spans="1:8">
      <c r="A36" s="71">
        <f>ROW()</f>
        <v>36</v>
      </c>
      <c r="B36" s="31" t="s">
        <v>115</v>
      </c>
      <c r="C36" s="143">
        <f>IF(C$25="-","-",C18*C$25)</f>
        <v>0.67879448821921573</v>
      </c>
      <c r="D36" s="143">
        <f>IF(D$25="-","-",D18*D$25)</f>
        <v>0</v>
      </c>
      <c r="E36" s="143">
        <f t="shared" ref="E36:H36" si="12">IF(E$25="-","-",E18*E$25)</f>
        <v>0</v>
      </c>
      <c r="F36" s="143" t="str">
        <f t="shared" si="12"/>
        <v>-</v>
      </c>
      <c r="G36" s="143" t="str">
        <f t="shared" si="12"/>
        <v>-</v>
      </c>
      <c r="H36" s="143" t="str">
        <f t="shared" si="12"/>
        <v>-</v>
      </c>
    </row>
    <row r="37" spans="1:8">
      <c r="A37" s="71">
        <f>ROW()</f>
        <v>37</v>
      </c>
      <c r="B37" s="31"/>
      <c r="C37" s="31"/>
      <c r="D37" s="140"/>
      <c r="E37" s="140"/>
      <c r="F37" s="140"/>
      <c r="G37" s="140"/>
      <c r="H37" s="140"/>
    </row>
    <row r="38" spans="1:8">
      <c r="A38" s="71">
        <f>ROW()</f>
        <v>38</v>
      </c>
      <c r="B38" s="35" t="s">
        <v>271</v>
      </c>
      <c r="C38" s="141">
        <f>IF(C$25="-","-",C20*C$25)</f>
        <v>78.840826521924555</v>
      </c>
      <c r="D38" s="141">
        <f>IF(D$25="-","-",D20*D$25)</f>
        <v>87.883188850315719</v>
      </c>
      <c r="E38" s="141">
        <f t="shared" ref="E38:H38" si="13">IF(E$25="-","-",E20*E$25)</f>
        <v>85.48214565738364</v>
      </c>
      <c r="F38" s="141" t="str">
        <f t="shared" si="13"/>
        <v>-</v>
      </c>
      <c r="G38" s="141" t="str">
        <f t="shared" si="13"/>
        <v>-</v>
      </c>
      <c r="H38" s="141" t="str">
        <f t="shared" si="13"/>
        <v>-</v>
      </c>
    </row>
    <row r="39" spans="1:8">
      <c r="A39" s="71">
        <f>ROW()</f>
        <v>39</v>
      </c>
      <c r="B39" s="38"/>
      <c r="C39" s="38"/>
      <c r="D39" s="38"/>
      <c r="E39" s="38"/>
      <c r="F39" s="38"/>
      <c r="G39" s="38"/>
      <c r="H39" s="38"/>
    </row>
    <row r="40" spans="1:8">
      <c r="A40" s="71">
        <f>ROW()</f>
        <v>40</v>
      </c>
      <c r="B40" s="31"/>
      <c r="C40" s="31"/>
      <c r="D40" s="31"/>
      <c r="E40" s="31"/>
      <c r="F40" s="31"/>
      <c r="G40" s="31"/>
      <c r="H40" s="31"/>
    </row>
    <row r="41" spans="1:8">
      <c r="A41" s="71">
        <f>ROW()</f>
        <v>41</v>
      </c>
      <c r="B41" s="36" t="s">
        <v>310</v>
      </c>
      <c r="C41" s="36"/>
      <c r="D41" s="36"/>
      <c r="E41" s="36"/>
      <c r="F41" s="36"/>
      <c r="G41" s="36"/>
      <c r="H41" s="36"/>
    </row>
    <row r="42" spans="1:8">
      <c r="A42" s="71">
        <f>ROW()</f>
        <v>42</v>
      </c>
      <c r="B42" s="39"/>
      <c r="C42" s="39"/>
      <c r="D42" s="40"/>
      <c r="E42" s="40"/>
      <c r="F42" s="40"/>
      <c r="G42" s="40"/>
      <c r="H42" s="40"/>
    </row>
    <row r="43" spans="1:8">
      <c r="A43" s="71">
        <f>ROW()</f>
        <v>43</v>
      </c>
      <c r="B43" s="31" t="s">
        <v>119</v>
      </c>
      <c r="C43" s="143">
        <f>SUM(C44:C45)</f>
        <v>38.810804620438276</v>
      </c>
      <c r="D43" s="143">
        <f>SUM(D44:D45)</f>
        <v>32.300311000000022</v>
      </c>
      <c r="E43" s="143">
        <f t="shared" ref="E43:H43" si="14">SUM(E44:E45)</f>
        <v>37.217904209999965</v>
      </c>
      <c r="F43" s="143">
        <f t="shared" si="14"/>
        <v>0</v>
      </c>
      <c r="G43" s="143">
        <f t="shared" si="14"/>
        <v>0</v>
      </c>
      <c r="H43" s="143">
        <f t="shared" si="14"/>
        <v>0</v>
      </c>
    </row>
    <row r="44" spans="1:8">
      <c r="A44" s="71">
        <f>ROW()</f>
        <v>44</v>
      </c>
      <c r="B44" s="26" t="s">
        <v>150</v>
      </c>
      <c r="C44" s="108">
        <v>34.938930890438279</v>
      </c>
      <c r="D44" s="108">
        <v>27.675753230000019</v>
      </c>
      <c r="E44" s="108">
        <v>33.647025539999966</v>
      </c>
      <c r="F44" s="108"/>
      <c r="G44" s="108"/>
      <c r="H44" s="108"/>
    </row>
    <row r="45" spans="1:8">
      <c r="A45" s="71">
        <f>ROW()</f>
        <v>45</v>
      </c>
      <c r="B45" s="26" t="s">
        <v>151</v>
      </c>
      <c r="C45" s="108">
        <v>3.8718737299999995</v>
      </c>
      <c r="D45" s="108">
        <v>4.6245577700000009</v>
      </c>
      <c r="E45" s="108">
        <v>3.5708786699999999</v>
      </c>
      <c r="F45" s="108"/>
      <c r="G45" s="108"/>
      <c r="H45" s="108"/>
    </row>
    <row r="46" spans="1:8">
      <c r="A46" s="71">
        <f>ROW()</f>
        <v>46</v>
      </c>
      <c r="B46" s="31" t="s">
        <v>120</v>
      </c>
      <c r="C46" s="143">
        <f>SUM(C47:C48)</f>
        <v>21.925360790763936</v>
      </c>
      <c r="D46" s="143">
        <f>SUM(D47:D48)</f>
        <v>22.749404378669698</v>
      </c>
      <c r="E46" s="143">
        <f t="shared" ref="E46:H46" si="15">SUM(E47:E48)</f>
        <v>26.707893515370586</v>
      </c>
      <c r="F46" s="143">
        <f t="shared" si="15"/>
        <v>0</v>
      </c>
      <c r="G46" s="143">
        <f t="shared" si="15"/>
        <v>0</v>
      </c>
      <c r="H46" s="143">
        <f t="shared" si="15"/>
        <v>0</v>
      </c>
    </row>
    <row r="47" spans="1:8">
      <c r="A47" s="71">
        <f>ROW()</f>
        <v>47</v>
      </c>
      <c r="B47" s="26" t="s">
        <v>152</v>
      </c>
      <c r="C47" s="108">
        <v>21.395724726253857</v>
      </c>
      <c r="D47" s="108">
        <v>22.602403208669699</v>
      </c>
      <c r="E47" s="108">
        <v>25.554890335370587</v>
      </c>
      <c r="F47" s="108"/>
      <c r="G47" s="108"/>
      <c r="H47" s="108"/>
    </row>
    <row r="48" spans="1:8">
      <c r="A48" s="71">
        <f>ROW()</f>
        <v>48</v>
      </c>
      <c r="B48" s="26" t="s">
        <v>153</v>
      </c>
      <c r="C48" s="108">
        <v>0.52963606451007861</v>
      </c>
      <c r="D48" s="108">
        <v>0.14700117000000001</v>
      </c>
      <c r="E48" s="108">
        <v>1.15300318</v>
      </c>
      <c r="F48" s="108"/>
      <c r="G48" s="108"/>
      <c r="H48" s="108"/>
    </row>
    <row r="49" spans="1:8">
      <c r="A49" s="71">
        <f>ROW()</f>
        <v>49</v>
      </c>
      <c r="B49" s="31" t="s">
        <v>113</v>
      </c>
      <c r="C49" s="108">
        <v>1.2029813953840458</v>
      </c>
      <c r="D49" s="144">
        <v>2.4522774809534473</v>
      </c>
      <c r="E49" s="144">
        <v>7.2912017115771697</v>
      </c>
      <c r="F49" s="144"/>
      <c r="G49" s="144"/>
      <c r="H49" s="144"/>
    </row>
    <row r="50" spans="1:8">
      <c r="A50" s="71">
        <f>ROW()</f>
        <v>50</v>
      </c>
      <c r="B50" s="31" t="s">
        <v>121</v>
      </c>
      <c r="C50" s="108">
        <v>9.3426050232458309</v>
      </c>
      <c r="D50" s="144">
        <v>4.1450777584972043</v>
      </c>
      <c r="E50" s="144">
        <v>3.3599363194249081</v>
      </c>
      <c r="F50" s="144"/>
      <c r="G50" s="144"/>
      <c r="H50" s="144"/>
    </row>
    <row r="51" spans="1:8">
      <c r="A51" s="71">
        <f>ROW()</f>
        <v>51</v>
      </c>
      <c r="B51" s="26"/>
      <c r="C51" s="26"/>
      <c r="D51" s="26"/>
      <c r="E51" s="26"/>
      <c r="F51" s="26"/>
      <c r="G51" s="26"/>
      <c r="H51" s="26"/>
    </row>
    <row r="52" spans="1:8">
      <c r="A52" s="71">
        <f>ROW()</f>
        <v>52</v>
      </c>
      <c r="B52" s="31" t="s">
        <v>115</v>
      </c>
      <c r="C52" s="108">
        <v>0.67917041414947044</v>
      </c>
      <c r="D52" s="144">
        <v>0</v>
      </c>
      <c r="E52" s="144">
        <v>0</v>
      </c>
      <c r="F52" s="144"/>
      <c r="G52" s="144"/>
      <c r="H52" s="144"/>
    </row>
    <row r="53" spans="1:8">
      <c r="A53" s="71">
        <f>ROW()</f>
        <v>53</v>
      </c>
      <c r="B53" s="31"/>
      <c r="C53" s="31"/>
      <c r="D53" s="31"/>
      <c r="E53" s="31"/>
      <c r="F53" s="31"/>
      <c r="G53" s="31"/>
      <c r="H53" s="31"/>
    </row>
    <row r="54" spans="1:8">
      <c r="A54" s="71">
        <f>ROW()</f>
        <v>54</v>
      </c>
      <c r="B54" s="35" t="s">
        <v>270</v>
      </c>
      <c r="C54" s="143">
        <f>C43+C46+C49+C50+C52</f>
        <v>71.960922243981543</v>
      </c>
      <c r="D54" s="143">
        <f>D43+D46+D49+D50+D52</f>
        <v>61.647070618120367</v>
      </c>
      <c r="E54" s="143">
        <f t="shared" ref="E54:H54" si="16">E43+E46+E49+E50+E52</f>
        <v>74.57693575637262</v>
      </c>
      <c r="F54" s="143">
        <f t="shared" si="16"/>
        <v>0</v>
      </c>
      <c r="G54" s="143">
        <f t="shared" si="16"/>
        <v>0</v>
      </c>
      <c r="H54" s="143">
        <f t="shared" si="16"/>
        <v>0</v>
      </c>
    </row>
    <row r="55" spans="1:8">
      <c r="A55" s="71">
        <f>ROW()</f>
        <v>55</v>
      </c>
      <c r="B55" s="31"/>
      <c r="C55" s="31"/>
      <c r="D55" s="31"/>
      <c r="E55" s="31"/>
      <c r="F55" s="31"/>
      <c r="G55" s="31"/>
      <c r="H55" s="31"/>
    </row>
    <row r="56" spans="1:8">
      <c r="A56" s="71">
        <f>ROW()</f>
        <v>56</v>
      </c>
      <c r="B56" s="31" t="s">
        <v>61</v>
      </c>
      <c r="C56" s="31"/>
      <c r="D56" s="36"/>
      <c r="E56" s="36"/>
      <c r="F56" s="36"/>
      <c r="G56" s="36"/>
      <c r="H56" s="36"/>
    </row>
    <row r="57" spans="1:8">
      <c r="A57" s="71">
        <f>ROW()</f>
        <v>57</v>
      </c>
      <c r="B57" s="31"/>
      <c r="C57" s="31"/>
      <c r="D57" s="31"/>
      <c r="E57" s="31"/>
      <c r="F57" s="31"/>
      <c r="G57" s="31"/>
      <c r="H57" s="31"/>
    </row>
    <row r="58" spans="1:8">
      <c r="A58" s="71">
        <f>ROW()</f>
        <v>58</v>
      </c>
      <c r="B58" s="31" t="s">
        <v>119</v>
      </c>
      <c r="C58" s="110">
        <f>IF(C27=0,"N/A",IF(C43=0,"-",(C43-C27)/C27))</f>
        <v>9.4850628132085359E-3</v>
      </c>
      <c r="D58" s="110">
        <f t="shared" ref="D58:H58" si="17">IF(D27=0,"N/A",IF(D43=0,"-",(D43-D27)/D27))</f>
        <v>-0.35309080869890491</v>
      </c>
      <c r="E58" s="110">
        <f t="shared" si="17"/>
        <v>-0.10327447614510905</v>
      </c>
      <c r="F58" s="110" t="str">
        <f t="shared" si="17"/>
        <v>-</v>
      </c>
      <c r="G58" s="110" t="str">
        <f t="shared" si="17"/>
        <v>-</v>
      </c>
      <c r="H58" s="110" t="str">
        <f t="shared" si="17"/>
        <v>-</v>
      </c>
    </row>
    <row r="59" spans="1:8">
      <c r="A59" s="71">
        <f>ROW()</f>
        <v>59</v>
      </c>
      <c r="B59" s="31" t="s">
        <v>120</v>
      </c>
      <c r="C59" s="110">
        <f>IF(C30=0,"N/A",IF(C46=0,"-",(C46-C30)/C30))</f>
        <v>-0.23224436466590684</v>
      </c>
      <c r="D59" s="110">
        <f t="shared" ref="D59:H59" si="18">IF(D30=0,"N/A",IF(D46=0,"-",(D46-D30)/D30))</f>
        <v>-7.1072858333682168E-2</v>
      </c>
      <c r="E59" s="110">
        <f t="shared" si="18"/>
        <v>-7.7254443439993839E-2</v>
      </c>
      <c r="F59" s="110" t="str">
        <f t="shared" si="18"/>
        <v>-</v>
      </c>
      <c r="G59" s="110" t="str">
        <f t="shared" si="18"/>
        <v>-</v>
      </c>
      <c r="H59" s="110" t="str">
        <f t="shared" si="18"/>
        <v>-</v>
      </c>
    </row>
    <row r="60" spans="1:8">
      <c r="A60" s="71">
        <f>ROW()</f>
        <v>60</v>
      </c>
      <c r="B60" s="31" t="s">
        <v>113</v>
      </c>
      <c r="C60" s="110">
        <f>IF(C33=0,"N/A",IF(C49="","-",(C49-C33)/C33))</f>
        <v>-0.45802149090171324</v>
      </c>
      <c r="D60" s="110">
        <f t="shared" ref="D60:H61" si="19">IF(D33=0,"N/A",IF(D49="","-",(D49-D33)/D33))</f>
        <v>-0.66540136515373749</v>
      </c>
      <c r="E60" s="110">
        <f t="shared" si="19"/>
        <v>-0.17796433450905649</v>
      </c>
      <c r="F60" s="110" t="str">
        <f t="shared" si="19"/>
        <v>-</v>
      </c>
      <c r="G60" s="110" t="str">
        <f t="shared" si="19"/>
        <v>-</v>
      </c>
      <c r="H60" s="110" t="str">
        <f t="shared" si="19"/>
        <v>-</v>
      </c>
    </row>
    <row r="61" spans="1:8">
      <c r="A61" s="71">
        <f>ROW()</f>
        <v>61</v>
      </c>
      <c r="B61" s="31" t="s">
        <v>121</v>
      </c>
      <c r="C61" s="110">
        <f>IF(C34=0,"N/A",IF(C50="","-",(C50-C34)/C34))</f>
        <v>4.5203977570476249E-2</v>
      </c>
      <c r="D61" s="110">
        <f t="shared" si="19"/>
        <v>-0.32424454092827221</v>
      </c>
      <c r="E61" s="110">
        <f t="shared" si="19"/>
        <v>-0.45493466402471877</v>
      </c>
      <c r="F61" s="110" t="str">
        <f t="shared" si="19"/>
        <v>-</v>
      </c>
      <c r="G61" s="110" t="str">
        <f t="shared" si="19"/>
        <v>-</v>
      </c>
      <c r="H61" s="110" t="str">
        <f t="shared" si="19"/>
        <v>-</v>
      </c>
    </row>
    <row r="62" spans="1:8">
      <c r="A62" s="71">
        <f>ROW()</f>
        <v>62</v>
      </c>
      <c r="B62" s="31" t="s">
        <v>115</v>
      </c>
      <c r="C62" s="192">
        <f>IF(C36=0,"N/A",IF(C52="","-",(C52-C36)/C36))</f>
        <v>5.538140582739986E-4</v>
      </c>
      <c r="D62" s="192" t="str">
        <f t="shared" ref="D62:H62" si="20">IF(D36=0,"N/A",IF(D52="","-",(D52-D36)/D36))</f>
        <v>N/A</v>
      </c>
      <c r="E62" s="192" t="str">
        <f t="shared" si="20"/>
        <v>N/A</v>
      </c>
      <c r="F62" s="192" t="str">
        <f t="shared" si="20"/>
        <v>-</v>
      </c>
      <c r="G62" s="192" t="str">
        <f t="shared" si="20"/>
        <v>-</v>
      </c>
      <c r="H62" s="192" t="str">
        <f t="shared" si="20"/>
        <v>-</v>
      </c>
    </row>
    <row r="63" spans="1:8">
      <c r="A63" s="71">
        <f>ROW()</f>
        <v>63</v>
      </c>
      <c r="B63" s="31"/>
      <c r="C63" s="31"/>
      <c r="D63" s="31"/>
      <c r="E63" s="31"/>
      <c r="F63" s="31"/>
      <c r="G63" s="31"/>
      <c r="H63" s="31"/>
    </row>
    <row r="64" spans="1:8">
      <c r="A64" s="71">
        <f>ROW()</f>
        <v>64</v>
      </c>
      <c r="B64" s="31" t="s">
        <v>104</v>
      </c>
      <c r="C64" s="110">
        <f>IF(C54=0,"-",(C54-C38)/C38)</f>
        <v>-8.7263218581679958E-2</v>
      </c>
      <c r="D64" s="110">
        <f>IF(D54=0,"-",(D54-D38)/D38)</f>
        <v>-0.29853398101975109</v>
      </c>
      <c r="E64" s="110">
        <f t="shared" ref="E64:H64" si="21">IF(E54=0,"-",(E54-E38)/E38)</f>
        <v>-0.12757295476320402</v>
      </c>
      <c r="F64" s="110" t="str">
        <f t="shared" si="21"/>
        <v>-</v>
      </c>
      <c r="G64" s="110" t="str">
        <f t="shared" si="21"/>
        <v>-</v>
      </c>
      <c r="H64" s="110" t="str">
        <f t="shared" si="21"/>
        <v>-</v>
      </c>
    </row>
    <row r="65" spans="1:8">
      <c r="A65" s="71">
        <f>ROW()</f>
        <v>65</v>
      </c>
      <c r="B65" s="31"/>
      <c r="C65" s="31"/>
      <c r="D65" s="31"/>
      <c r="E65" s="31"/>
      <c r="F65" s="31"/>
      <c r="G65" s="31"/>
      <c r="H65" s="31"/>
    </row>
    <row r="66" spans="1:8">
      <c r="A66" s="71">
        <f>ROW()</f>
        <v>66</v>
      </c>
      <c r="B66" s="31" t="s">
        <v>322</v>
      </c>
      <c r="C66" s="31"/>
      <c r="D66" s="36"/>
      <c r="E66" s="36"/>
      <c r="F66" s="36"/>
      <c r="G66" s="36"/>
      <c r="H66" s="36"/>
    </row>
    <row r="67" spans="1:8">
      <c r="A67" s="71">
        <f>ROW()</f>
        <v>67</v>
      </c>
      <c r="B67" s="31"/>
      <c r="C67" s="31"/>
      <c r="D67" s="31"/>
      <c r="E67" s="31"/>
      <c r="F67" s="31"/>
      <c r="G67" s="31"/>
      <c r="H67" s="31"/>
    </row>
    <row r="68" spans="1:8">
      <c r="A68" s="71">
        <f>ROW()</f>
        <v>68</v>
      </c>
      <c r="B68" s="31" t="s">
        <v>119</v>
      </c>
      <c r="C68" s="198">
        <f>IF(C43=0,"-",C43-C27)</f>
        <v>0.36466405815866665</v>
      </c>
      <c r="D68" s="198">
        <f t="shared" ref="D68:H68" si="22">IF(D43=0,"-",D43-D27)</f>
        <v>-17.629897805715153</v>
      </c>
      <c r="E68" s="198">
        <f t="shared" si="22"/>
        <v>-4.286327820784301</v>
      </c>
      <c r="F68" s="198" t="str">
        <f t="shared" si="22"/>
        <v>-</v>
      </c>
      <c r="G68" s="198" t="str">
        <f t="shared" si="22"/>
        <v>-</v>
      </c>
      <c r="H68" s="198" t="str">
        <f t="shared" si="22"/>
        <v>-</v>
      </c>
    </row>
    <row r="69" spans="1:8">
      <c r="A69" s="71">
        <f>ROW()</f>
        <v>69</v>
      </c>
      <c r="B69" s="31" t="s">
        <v>120</v>
      </c>
      <c r="C69" s="198">
        <f>IF(C46=0,"-",C46-C30)</f>
        <v>-6.6323726620462047</v>
      </c>
      <c r="D69" s="198">
        <f t="shared" ref="D69:H69" si="23">IF(D46=0,"-",D46-D30)</f>
        <v>-1.7405726693274275</v>
      </c>
      <c r="E69" s="198">
        <f t="shared" si="23"/>
        <v>-2.2360481004932353</v>
      </c>
      <c r="F69" s="198" t="str">
        <f t="shared" si="23"/>
        <v>-</v>
      </c>
      <c r="G69" s="198" t="str">
        <f t="shared" si="23"/>
        <v>-</v>
      </c>
      <c r="H69" s="198" t="str">
        <f t="shared" si="23"/>
        <v>-</v>
      </c>
    </row>
    <row r="70" spans="1:8">
      <c r="A70" s="71">
        <f>ROW()</f>
        <v>70</v>
      </c>
      <c r="B70" s="31" t="s">
        <v>113</v>
      </c>
      <c r="C70" s="198">
        <f>IF(C49="","-",C49-C33)</f>
        <v>-1.0166294843637478</v>
      </c>
      <c r="D70" s="198">
        <f t="shared" ref="D70:H70" si="24">IF(D49="","-",D49-D33)</f>
        <v>-4.876734731186005</v>
      </c>
      <c r="E70" s="198">
        <f t="shared" si="24"/>
        <v>-1.5784885192264451</v>
      </c>
      <c r="F70" s="198" t="str">
        <f t="shared" si="24"/>
        <v>-</v>
      </c>
      <c r="G70" s="198" t="str">
        <f t="shared" si="24"/>
        <v>-</v>
      </c>
      <c r="H70" s="198" t="str">
        <f t="shared" si="24"/>
        <v>-</v>
      </c>
    </row>
    <row r="71" spans="1:8">
      <c r="A71" s="71">
        <f>ROW()</f>
        <v>71</v>
      </c>
      <c r="B71" s="31" t="s">
        <v>121</v>
      </c>
      <c r="C71" s="198">
        <f>IF(C50="","-",C50-C34)</f>
        <v>0.40405788437802492</v>
      </c>
      <c r="D71" s="198">
        <f t="shared" ref="D71:H71" si="25">IF(D50="","-",D50-D34)</f>
        <v>-1.9889130259667755</v>
      </c>
      <c r="E71" s="198">
        <f t="shared" si="25"/>
        <v>-2.804345460507033</v>
      </c>
      <c r="F71" s="198" t="str">
        <f t="shared" si="25"/>
        <v>-</v>
      </c>
      <c r="G71" s="198" t="str">
        <f t="shared" si="25"/>
        <v>-</v>
      </c>
      <c r="H71" s="198" t="str">
        <f t="shared" si="25"/>
        <v>-</v>
      </c>
    </row>
    <row r="72" spans="1:8">
      <c r="A72" s="71">
        <f>ROW()</f>
        <v>72</v>
      </c>
      <c r="B72" s="31" t="s">
        <v>115</v>
      </c>
      <c r="C72" s="199">
        <f>IF(C52="","-",C52-C36)</f>
        <v>3.7592593025470578E-4</v>
      </c>
      <c r="D72" s="199">
        <f t="shared" ref="D72:H72" si="26">IF(D52="","-",D52-D36)</f>
        <v>0</v>
      </c>
      <c r="E72" s="199">
        <f t="shared" si="26"/>
        <v>0</v>
      </c>
      <c r="F72" s="199" t="str">
        <f t="shared" si="26"/>
        <v>-</v>
      </c>
      <c r="G72" s="199" t="str">
        <f t="shared" si="26"/>
        <v>-</v>
      </c>
      <c r="H72" s="199" t="str">
        <f t="shared" si="26"/>
        <v>-</v>
      </c>
    </row>
    <row r="73" spans="1:8">
      <c r="A73" s="71">
        <f>ROW()</f>
        <v>73</v>
      </c>
      <c r="B73" s="31"/>
      <c r="C73" s="184"/>
      <c r="D73" s="184"/>
      <c r="E73" s="184"/>
      <c r="F73" s="184"/>
      <c r="G73" s="184"/>
      <c r="H73" s="184"/>
    </row>
    <row r="74" spans="1:8">
      <c r="A74" s="71">
        <f>ROW()</f>
        <v>74</v>
      </c>
      <c r="B74" s="31" t="s">
        <v>104</v>
      </c>
      <c r="C74" s="198">
        <f>IF(C54=0,"-",C54-C38)</f>
        <v>-6.8799042779430124</v>
      </c>
      <c r="D74" s="198">
        <f t="shared" ref="D74:H74" si="27">IF(D54=0,"-",D54-D38)</f>
        <v>-26.236118232195352</v>
      </c>
      <c r="E74" s="198">
        <f t="shared" si="27"/>
        <v>-10.90520990101102</v>
      </c>
      <c r="F74" s="198" t="str">
        <f t="shared" si="27"/>
        <v>-</v>
      </c>
      <c r="G74" s="198" t="str">
        <f t="shared" si="27"/>
        <v>-</v>
      </c>
      <c r="H74" s="198" t="str">
        <f t="shared" si="27"/>
        <v>-</v>
      </c>
    </row>
    <row r="75" spans="1:8">
      <c r="A75" s="71">
        <f>ROW()</f>
        <v>75</v>
      </c>
      <c r="B75" s="31"/>
      <c r="C75" s="31"/>
      <c r="D75" s="31"/>
      <c r="E75" s="31"/>
      <c r="F75" s="31"/>
      <c r="G75" s="31"/>
      <c r="H75" s="31"/>
    </row>
    <row r="77" spans="1:8">
      <c r="B77" s="41" t="s">
        <v>122</v>
      </c>
      <c r="C77" s="41"/>
    </row>
  </sheetData>
  <conditionalFormatting sqref="C58:H62 C64:H64">
    <cfRule type="cellIs" dxfId="2" priority="3" operator="between">
      <formula>-0.10000000001</formula>
      <formula>0.10000000001</formula>
    </cfRule>
  </conditionalFormatting>
  <conditionalFormatting sqref="C68:H72 C74:H74">
    <cfRule type="cellIs" dxfId="1" priority="1" operator="between">
      <formula>-1</formula>
      <formula>1</formula>
    </cfRule>
  </conditionalFormatting>
  <conditionalFormatting sqref="C74:H74">
    <cfRule type="cellIs" dxfId="0" priority="2" operator="between">
      <formula>-0.1</formula>
      <formula>0.1</formula>
    </cfRule>
  </conditionalFormatting>
  <hyperlinks>
    <hyperlink ref="I2" location="'2-Contents'!A1" display="Go to Contents" xr:uid="{00000000-0004-0000-0800-000000000000}"/>
  </hyperlinks>
  <pageMargins left="0.7" right="0.7" top="0.75" bottom="0.75" header="0.3" footer="0.3"/>
  <pageSetup paperSize="9" scale="86" orientation="landscape" r:id="rId1"/>
  <headerFooter>
    <oddHeader>&amp;LRegulatory Information Notice, Appendix A - Regulatory Templates</oddHeader>
    <oddFooter>&amp;L&amp;A  [&amp;P of &amp;N]</oddFooter>
  </headerFooter>
  <rowBreaks count="3" manualBreakCount="3">
    <brk id="38" max="7" man="1"/>
    <brk id="55" max="7" man="1"/>
    <brk id="85" max="16383" man="1"/>
  </rowBreaks>
  <ignoredErrors>
    <ignoredError sqref="C12:H12"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02A19DF13351942969F70098AE7B042" ma:contentTypeVersion="14" ma:contentTypeDescription="Create a new document." ma:contentTypeScope="" ma:versionID="00bf60b4d0ca2ca7969312a06fda6184">
  <xsd:schema xmlns:xsd="http://www.w3.org/2001/XMLSchema" xmlns:xs="http://www.w3.org/2001/XMLSchema" xmlns:p="http://schemas.microsoft.com/office/2006/metadata/properties" xmlns:ns2="d0174f17-d0c2-4186-a234-421fc6f8d914" xmlns:ns3="579b37c3-6603-4492-817f-25787724e2b9" targetNamespace="http://schemas.microsoft.com/office/2006/metadata/properties" ma:root="true" ma:fieldsID="d93515359f95803cb3f3e71452109877" ns2:_="" ns3:_="">
    <xsd:import namespace="d0174f17-d0c2-4186-a234-421fc6f8d914"/>
    <xsd:import namespace="579b37c3-6603-4492-817f-25787724e2b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174f17-d0c2-4186-a234-421fc6f8d9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79b37c3-6603-4492-817f-25787724e2b9"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931A4-1D3E-4DA3-9653-3739730789EF}">
  <ds:schemaRefs>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http://purl.org/dc/elements/1.1/"/>
    <ds:schemaRef ds:uri="http://schemas.microsoft.com/office/2006/metadata/properties"/>
    <ds:schemaRef ds:uri="http://purl.org/dc/terms/"/>
    <ds:schemaRef ds:uri="d0174f17-d0c2-4186-a234-421fc6f8d914"/>
    <ds:schemaRef ds:uri="579b37c3-6603-4492-817f-25787724e2b9"/>
    <ds:schemaRef ds:uri="http://purl.org/dc/dcmitype/"/>
  </ds:schemaRefs>
</ds:datastoreItem>
</file>

<file path=customXml/itemProps2.xml><?xml version="1.0" encoding="utf-8"?>
<ds:datastoreItem xmlns:ds="http://schemas.openxmlformats.org/officeDocument/2006/customXml" ds:itemID="{400C625C-D643-44C0-AB38-4BF233C3A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174f17-d0c2-4186-a234-421fc6f8d914"/>
    <ds:schemaRef ds:uri="579b37c3-6603-4492-817f-25787724e2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18B45A-8300-4CEC-A666-9D58561978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12</vt:i4>
      </vt:variant>
    </vt:vector>
  </HeadingPairs>
  <TitlesOfParts>
    <vt:vector size="26" baseType="lpstr">
      <vt:lpstr>1-Cover</vt:lpstr>
      <vt:lpstr>2-Contents</vt:lpstr>
      <vt:lpstr>3-CPI</vt:lpstr>
      <vt:lpstr>4a-Demand</vt:lpstr>
      <vt:lpstr>4b-Demand</vt:lpstr>
      <vt:lpstr>4c-Demand</vt:lpstr>
      <vt:lpstr>5-OPEX</vt:lpstr>
      <vt:lpstr>6a-CAPEX</vt:lpstr>
      <vt:lpstr>6b-CAPEX</vt:lpstr>
      <vt:lpstr>7-Financials</vt:lpstr>
      <vt:lpstr>8-KPIs</vt:lpstr>
      <vt:lpstr>9-Network</vt:lpstr>
      <vt:lpstr>10-Confidentiality Claims</vt:lpstr>
      <vt:lpstr>11-Disclosure Notes</vt:lpstr>
      <vt:lpstr>'10-Confidentiality Claims'!Print_Area</vt:lpstr>
      <vt:lpstr>'11-Disclosure Notes'!Print_Area</vt:lpstr>
      <vt:lpstr>'3-CPI'!Print_Area</vt:lpstr>
      <vt:lpstr>'4a-Demand'!Print_Area</vt:lpstr>
      <vt:lpstr>'4b-Demand'!Print_Area</vt:lpstr>
      <vt:lpstr>'4c-Demand'!Print_Area</vt:lpstr>
      <vt:lpstr>'5-OPEX'!Print_Area</vt:lpstr>
      <vt:lpstr>'6a-CAPEX'!Print_Area</vt:lpstr>
      <vt:lpstr>'6b-CAPEX'!Print_Area</vt:lpstr>
      <vt:lpstr>'7-Financials'!Print_Area</vt:lpstr>
      <vt:lpstr>'8-KPIs'!Print_Area</vt:lpstr>
      <vt:lpstr>'9-Network'!Print_Area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Tilsed</dc:creator>
  <cp:lastModifiedBy>Lincoln Flindell</cp:lastModifiedBy>
  <cp:lastPrinted>2022-06-22T03:35:33Z</cp:lastPrinted>
  <dcterms:created xsi:type="dcterms:W3CDTF">2021-08-10T23:28:30Z</dcterms:created>
  <dcterms:modified xsi:type="dcterms:W3CDTF">2023-11-09T08:52:17Z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TemplateVersion">
    <vt:lpwstr>1.3</vt:lpwstr>
  </property>
  <property fmtid="{D5CDD505-2E9C-101B-9397-08002B2CF9AE}" pid="3" name="ContentTypeId">
    <vt:lpwstr>0x010100502A19DF13351942969F70098AE7B042</vt:lpwstr>
  </property>
</Properties>
</file>