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amscloud.sharepoint.com/sites/Goldfields2025-29AccessArrangementproposal/Shared Documents/06.3 Capex overview/Submission documentation/Final/"/>
    </mc:Choice>
  </mc:AlternateContent>
  <xr:revisionPtr revIDLastSave="0" documentId="8_{870F5462-22D4-4347-BADB-899CFFACCA8B}" xr6:coauthVersionLast="47" xr6:coauthVersionMax="47" xr10:uidLastSave="{00000000-0000-0000-0000-000000000000}"/>
  <bookViews>
    <workbookView xWindow="-110" yWindow="-110" windowWidth="38620" windowHeight="21100" xr2:uid="{FFE4B33C-57A1-4228-868B-773C4E33D8C2}"/>
  </bookViews>
  <sheets>
    <sheet name="Cover" sheetId="15" r:id="rId1"/>
    <sheet name="Sys" sheetId="16" r:id="rId2"/>
    <sheet name="C|NPV" sheetId="17" r:id="rId3"/>
  </sheets>
  <externalReferences>
    <externalReference r:id="rId4"/>
  </externalReferences>
  <definedNames>
    <definedName name="millions">Sys!$E$19</definedName>
    <definedName name="RealWACC">[1]Sys!$E$20</definedName>
    <definedName name="sys.options">Sys!$E$24:$E$29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17" l="1"/>
  <c r="I72" i="17"/>
  <c r="H71" i="17"/>
  <c r="H72" i="17"/>
  <c r="G71" i="17"/>
  <c r="G72" i="17"/>
  <c r="G73" i="17"/>
  <c r="F71" i="17"/>
  <c r="F72" i="17"/>
  <c r="G56" i="17"/>
  <c r="G63" i="17" s="1"/>
  <c r="H56" i="17"/>
  <c r="H63" i="17" s="1"/>
  <c r="I56" i="17"/>
  <c r="I63" i="17" s="1"/>
  <c r="J56" i="17"/>
  <c r="K56" i="17"/>
  <c r="L56" i="17"/>
  <c r="M56" i="17"/>
  <c r="N56" i="17"/>
  <c r="O56" i="17"/>
  <c r="P56" i="17"/>
  <c r="O63" i="17" s="1"/>
  <c r="Q56" i="17"/>
  <c r="R56" i="17"/>
  <c r="R63" i="17" s="1"/>
  <c r="G57" i="17"/>
  <c r="H57" i="17"/>
  <c r="I57" i="17"/>
  <c r="J57" i="17"/>
  <c r="K57" i="17"/>
  <c r="K64" i="17" s="1"/>
  <c r="L57" i="17"/>
  <c r="L64" i="17" s="1"/>
  <c r="M57" i="17"/>
  <c r="M64" i="17" s="1"/>
  <c r="N57" i="17"/>
  <c r="O57" i="17"/>
  <c r="P57" i="17"/>
  <c r="P64" i="17" s="1"/>
  <c r="Q57" i="17"/>
  <c r="Q64" i="17" s="1"/>
  <c r="R57" i="17"/>
  <c r="R64" i="17" s="1"/>
  <c r="G58" i="17"/>
  <c r="H58" i="17"/>
  <c r="I58" i="17"/>
  <c r="J58" i="17"/>
  <c r="K58" i="17"/>
  <c r="K65" i="17" s="1"/>
  <c r="L58" i="17"/>
  <c r="L65" i="17" s="1"/>
  <c r="M58" i="17"/>
  <c r="M65" i="17" s="1"/>
  <c r="N58" i="17"/>
  <c r="O58" i="17"/>
  <c r="P58" i="17"/>
  <c r="P65" i="17" s="1"/>
  <c r="Q58" i="17"/>
  <c r="Q65" i="17" s="1"/>
  <c r="R58" i="17"/>
  <c r="G59" i="17"/>
  <c r="H59" i="17"/>
  <c r="I59" i="17"/>
  <c r="J59" i="17"/>
  <c r="K59" i="17"/>
  <c r="K66" i="17" s="1"/>
  <c r="L59" i="17"/>
  <c r="M59" i="17"/>
  <c r="N59" i="17"/>
  <c r="N66" i="17" s="1"/>
  <c r="O59" i="17"/>
  <c r="P59" i="17"/>
  <c r="P66" i="17" s="1"/>
  <c r="Q59" i="17"/>
  <c r="Q66" i="17" s="1"/>
  <c r="R59" i="17"/>
  <c r="R66" i="17" s="1"/>
  <c r="F59" i="17"/>
  <c r="F58" i="17"/>
  <c r="F57" i="17"/>
  <c r="G64" i="17"/>
  <c r="H64" i="17"/>
  <c r="I64" i="17"/>
  <c r="J64" i="17"/>
  <c r="N64" i="17"/>
  <c r="O64" i="17"/>
  <c r="G65" i="17"/>
  <c r="H65" i="17"/>
  <c r="I65" i="17"/>
  <c r="J65" i="17"/>
  <c r="N65" i="17"/>
  <c r="O65" i="17"/>
  <c r="R65" i="17"/>
  <c r="G66" i="17"/>
  <c r="H66" i="17"/>
  <c r="I66" i="17"/>
  <c r="J66" i="17"/>
  <c r="O66" i="17"/>
  <c r="J63" i="17"/>
  <c r="K63" i="17"/>
  <c r="N63" i="17"/>
  <c r="D33" i="17" a="1"/>
  <c r="D33" i="17" s="1"/>
  <c r="D73" i="17" a="1"/>
  <c r="D73" i="17" s="1"/>
  <c r="D72" i="17" a="1"/>
  <c r="D72" i="17" s="1"/>
  <c r="D71" i="17" a="1"/>
  <c r="D71" i="17" s="1"/>
  <c r="D70" i="17" a="1"/>
  <c r="D70" i="17" s="1"/>
  <c r="D66" i="17" a="1"/>
  <c r="D66" i="17" s="1"/>
  <c r="D65" i="17" a="1"/>
  <c r="D65" i="17" s="1"/>
  <c r="D64" i="17" a="1"/>
  <c r="D64" i="17" s="1"/>
  <c r="F56" i="17"/>
  <c r="D63" i="17" a="1"/>
  <c r="D63" i="17" s="1"/>
  <c r="D59" i="17" a="1"/>
  <c r="D59" i="17" s="1"/>
  <c r="D58" i="17" a="1"/>
  <c r="D58" i="17" s="1"/>
  <c r="D57" i="17" a="1"/>
  <c r="D57" i="17" s="1"/>
  <c r="D56" i="17" a="1"/>
  <c r="D56" i="17" s="1"/>
  <c r="D42" i="17" a="1"/>
  <c r="D42" i="17" s="1"/>
  <c r="D24" i="17" a="1"/>
  <c r="D24" i="17" s="1"/>
  <c r="D15" i="17" a="1"/>
  <c r="D15" i="17" s="1"/>
  <c r="L66" i="17" l="1"/>
  <c r="H73" i="17" s="1"/>
  <c r="M66" i="17"/>
  <c r="G70" i="17"/>
  <c r="Q63" i="17"/>
  <c r="L63" i="17"/>
  <c r="F70" i="17" s="1"/>
  <c r="M63" i="17"/>
  <c r="P63" i="17"/>
  <c r="I73" i="17" l="1"/>
  <c r="J73" i="17" s="1"/>
  <c r="K73" i="17" s="1"/>
  <c r="F73" i="17"/>
  <c r="H70" i="17"/>
  <c r="J70" i="17" s="1"/>
  <c r="K70" i="17" s="1"/>
  <c r="I70" i="17"/>
  <c r="J72" i="17"/>
  <c r="K72" i="17" s="1"/>
  <c r="J71" i="17"/>
  <c r="K71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<sst xmlns="http://schemas.openxmlformats.org/spreadsheetml/2006/main" count="107" uniqueCount="46">
  <si>
    <t>Goldfields Gas Pipeline Access Arrangment 2025-29</t>
  </si>
  <si>
    <t>GEA Replacement</t>
  </si>
  <si>
    <t>Model System: lists, values, formatting</t>
  </si>
  <si>
    <t>Formatting</t>
  </si>
  <si>
    <t>Heading 1</t>
  </si>
  <si>
    <t>Heading 2</t>
  </si>
  <si>
    <t>Input</t>
  </si>
  <si>
    <t>Calculation</t>
  </si>
  <si>
    <t>Highlight</t>
  </si>
  <si>
    <t>Explanatory text</t>
  </si>
  <si>
    <t>Values</t>
  </si>
  <si>
    <t>Millions</t>
  </si>
  <si>
    <t>Real WACC</t>
  </si>
  <si>
    <t>NPV Set up</t>
  </si>
  <si>
    <t>Options</t>
  </si>
  <si>
    <t>Option 1 - Reactive repairs</t>
  </si>
  <si>
    <t>Option 2 - Improve diagnostic data and undertake iterative improvements</t>
  </si>
  <si>
    <t>Option 3 - Aged based GEA replacement program</t>
  </si>
  <si>
    <t>Option 4 - Risk-based GEA replacement program</t>
  </si>
  <si>
    <t>Lists</t>
  </si>
  <si>
    <t>No.</t>
  </si>
  <si>
    <t>Basis</t>
  </si>
  <si>
    <t>$FY2023</t>
  </si>
  <si>
    <t>$nominal</t>
  </si>
  <si>
    <t>$CY2023</t>
  </si>
  <si>
    <t>Inputs</t>
  </si>
  <si>
    <t>FY</t>
  </si>
  <si>
    <t>Component</t>
  </si>
  <si>
    <t>Unit</t>
  </si>
  <si>
    <t>Wyloo West</t>
  </si>
  <si>
    <t>Paraburdoo</t>
  </si>
  <si>
    <t>Ilgarari</t>
  </si>
  <si>
    <t>Wiluna</t>
  </si>
  <si>
    <t>Reactive repairs</t>
  </si>
  <si>
    <t>Calc</t>
  </si>
  <si>
    <t>Capex (Financial year terms)</t>
  </si>
  <si>
    <t>Option</t>
  </si>
  <si>
    <t>Capex (Calendar year terms)</t>
  </si>
  <si>
    <t>CY</t>
  </si>
  <si>
    <t>Summary table</t>
  </si>
  <si>
    <t>Present Value (period to 2035)</t>
  </si>
  <si>
    <t>AA4 capex</t>
  </si>
  <si>
    <t>AA5 Capex</t>
  </si>
  <si>
    <t>AA6 Capex</t>
  </si>
  <si>
    <t>Total</t>
  </si>
  <si>
    <t>Total (Check)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</si>
</sst>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,##0;[Red]\-&quot;$&quot;#,##0"/>
    <numFmt numFmtId="165" formatCode="_-* #,##0.00_-;\-* #,##0.00_-;_-* &quot;-&quot;??_-;_-@_-"/>
    <numFmt numFmtId="166" formatCode="_-* #,##0_-;\-* #,##0_-;_-* &quot;-&quot;??_-;_-@_-"/>
    <numFmt numFmtId="167" formatCode="_-* #,##0.0_-;\-* #,##0.0_-;_-* &quot;-&quot;??_-;_-@_-"/>
    <numFmt numFmtId="168" formatCode="mmmm\ yyyy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4"/>
      <color rgb="FF007300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22"/>
      <color rgb="FF007300"/>
      <name val="Century Gothic"/>
      <family val="2"/>
    </font>
    <font>
      <b/>
      <sz val="22"/>
      <color theme="1"/>
      <name val="Century Gothic"/>
      <family val="2"/>
    </font>
    <font>
      <sz val="16"/>
      <color rgb="FFFF0000"/>
      <name val="Century Gothic"/>
      <family val="2"/>
    </font>
    <font>
      <b/>
      <sz val="16"/>
      <color theme="1"/>
      <name val="Century Gothic"/>
      <family val="2"/>
    </font>
    <font>
      <sz val="16"/>
      <color theme="1"/>
      <name val="Century Gothic"/>
      <family val="2"/>
    </font>
    <font>
      <b/>
      <sz val="11"/>
      <color theme="0"/>
      <name val="Century Gothic"/>
      <family val="2"/>
    </font>
    <font>
      <b/>
      <sz val="14"/>
      <color theme="1"/>
      <name val="Calibri"/>
      <family val="2"/>
      <scheme val="minor"/>
    </font>
    <font>
      <sz val="11"/>
      <color rgb="FF0070C0"/>
      <name val="Century Gothic"/>
      <family val="2"/>
    </font>
    <font>
      <sz val="9"/>
      <color rgb="FF007300"/>
      <name val="Century Gothic"/>
      <family val="2"/>
    </font>
    <font>
      <b/>
      <i/>
      <sz val="11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007300"/>
        <bgColor indexed="64"/>
      </patternFill>
    </fill>
    <fill>
      <patternFill patternType="solid">
        <fgColor rgb="FFFFF5CD"/>
        <bgColor indexed="64"/>
      </patternFill>
    </fill>
  </fills>
  <borders count="3">
    <border>
      <left/>
      <right/>
      <top/>
      <bottom/>
      <diagonal/>
    </border>
    <border>
      <left/>
      <right/>
      <top style="thick">
        <color rgb="FF007300"/>
      </top>
      <bottom style="thick">
        <color rgb="FF0073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0" fontId="4" fillId="0" borderId="1" applyNumberFormat="0" applyFill="0" applyProtection="0">
      <alignment vertical="center"/>
    </xf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8">
    <xf numFmtId="0" fontId="0" fillId="0" borderId="0" xfId="0"/>
    <xf numFmtId="164" fontId="0" fillId="0" borderId="0" xfId="0" applyNumberFormat="1"/>
    <xf numFmtId="0" fontId="2" fillId="0" borderId="0" xfId="0" applyFont="1"/>
    <xf numFmtId="10" fontId="3" fillId="0" borderId="0" xfId="0" applyNumberFormat="1" applyFont="1"/>
    <xf numFmtId="0" fontId="5" fillId="2" borderId="2" xfId="0" applyFont="1" applyFill="1" applyBorder="1" applyAlignment="1">
      <alignment horizontal="center"/>
    </xf>
    <xf numFmtId="0" fontId="6" fillId="0" borderId="2" xfId="0" applyFont="1" applyBorder="1"/>
    <xf numFmtId="166" fontId="0" fillId="0" borderId="0" xfId="0" applyNumberFormat="1"/>
    <xf numFmtId="0" fontId="8" fillId="0" borderId="0" xfId="0" applyFont="1"/>
    <xf numFmtId="0" fontId="6" fillId="0" borderId="0" xfId="0" applyFont="1"/>
    <xf numFmtId="0" fontId="10" fillId="0" borderId="0" xfId="6" applyFont="1" applyAlignment="1">
      <alignment vertical="center"/>
    </xf>
    <xf numFmtId="0" fontId="9" fillId="0" borderId="0" xfId="6" applyAlignment="1">
      <alignment vertical="center"/>
    </xf>
    <xf numFmtId="0" fontId="11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168" fontId="14" fillId="0" borderId="0" xfId="0" applyNumberFormat="1" applyFont="1" applyAlignment="1">
      <alignment horizontal="left"/>
    </xf>
    <xf numFmtId="0" fontId="4" fillId="0" borderId="1" xfId="6" applyFont="1" applyBorder="1" applyAlignment="1">
      <alignment vertical="center"/>
    </xf>
    <xf numFmtId="0" fontId="1" fillId="0" borderId="0" xfId="0" applyFont="1"/>
    <xf numFmtId="0" fontId="15" fillId="3" borderId="0" xfId="0" applyFont="1" applyFill="1"/>
    <xf numFmtId="0" fontId="16" fillId="0" borderId="0" xfId="0" applyFont="1"/>
    <xf numFmtId="0" fontId="17" fillId="0" borderId="2" xfId="0" applyFont="1" applyBorder="1"/>
    <xf numFmtId="0" fontId="6" fillId="4" borderId="2" xfId="0" applyFont="1" applyFill="1" applyBorder="1"/>
    <xf numFmtId="0" fontId="18" fillId="0" borderId="0" xfId="0" applyFont="1"/>
    <xf numFmtId="166" fontId="17" fillId="0" borderId="2" xfId="1" applyNumberFormat="1" applyFont="1" applyBorder="1"/>
    <xf numFmtId="10" fontId="17" fillId="0" borderId="2" xfId="5" applyNumberFormat="1" applyFont="1" applyBorder="1"/>
    <xf numFmtId="167" fontId="0" fillId="0" borderId="0" xfId="0" applyNumberFormat="1"/>
    <xf numFmtId="166" fontId="6" fillId="0" borderId="2" xfId="1" applyNumberFormat="1" applyFont="1" applyBorder="1"/>
    <xf numFmtId="0" fontId="19" fillId="2" borderId="2" xfId="0" applyFont="1" applyFill="1" applyBorder="1" applyAlignment="1">
      <alignment horizontal="center"/>
    </xf>
    <xf numFmtId="167" fontId="6" fillId="0" borderId="2" xfId="1" applyNumberFormat="1" applyFont="1" applyBorder="1"/>
  </cellXfs>
  <cellStyles count="7">
    <cellStyle name="Comma" xfId="1" builtinId="3"/>
    <cellStyle name="Normal" xfId="0" builtinId="0"/>
    <cellStyle name="Normal 209" xfId="4" xr:uid="{2C90199E-D534-4F4D-B79E-76DCEC437B40}"/>
    <cellStyle name="Per cent" xfId="5" builtinId="5"/>
    <cellStyle name="Percent 15" xfId="3" xr:uid="{4E25A095-744C-4C0A-B438-BF9BDED4E286}"/>
    <cellStyle name="Title" xfId="6" builtinId="15"/>
    <cellStyle name="Title 3" xfId="2" xr:uid="{84ABF2BA-7326-44CA-8B43-56C46A872EDA}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206375</xdr:colOff>
      <xdr:row>1</xdr:row>
      <xdr:rowOff>44452</xdr:rowOff>
    </xdr:from>
    <xdr:to>
      <xdr:col>1</xdr:col>
      <xdr:colOff>5229719</xdr:colOff>
      <xdr:row>38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14339E-DA97-4180-98CB-E8666967F6D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" y="228602"/>
          <a:ext cx="5632944" cy="68611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2</xdr:col>
      <xdr:colOff>362137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31654A-693E-4C34-B986-D7ED4144AA4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498787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3</xdr:col>
      <xdr:colOff>822325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ABAAA1-6F7C-4E70-AE07-02B4F2F7AEE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501775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pamscloud.sharepoint.com/sites/Goldfields2025-29AccessArrangementproposal/Shared%20Documents/06.3%20Capex%20overview/Submission%20documentation/Final/GGP%20Buried%20Services%20NPV.xlsx" TargetMode="External"/><Relationship Id="rId1" Type="http://schemas.openxmlformats.org/officeDocument/2006/relationships/externalLinkPath" Target="GGP%20Buried%20Services%20NP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ys"/>
      <sheetName val="C|NPV"/>
    </sheetNames>
    <sheetDataSet>
      <sheetData sheetId="0"/>
      <sheetData sheetId="1">
        <row r="20">
          <cell r="E20">
            <v>5.1799999999999999E-2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947D1-2BFC-4086-A686-8830EDA442E8}">
  <sheetPr>
    <tabColor theme="0" tint="-0.14999847407452621"/>
  </sheetPr>
  <dimension ref="A1:E51"/>
  <sheetViews>
    <sheetView showGridLines="0" tabSelected="1" workbookViewId="0">
      <selection activeCell="B19" sqref="B19"/>
    </sheetView>
  </sheetViews>
  <sheetFormatPr defaultRowHeight="14.45"/>
  <cols>
    <col min="2" max="2" width="104.140625" bestFit="1" customWidth="1"/>
  </cols>
  <sheetData>
    <row r="1" spans="1:5">
      <c r="A1" s="8"/>
      <c r="B1" s="8"/>
      <c r="C1" s="8"/>
      <c r="D1" s="8"/>
      <c r="E1" s="8"/>
    </row>
    <row r="2" spans="1:5">
      <c r="A2" s="8"/>
      <c r="B2" s="8"/>
      <c r="C2" s="8"/>
      <c r="D2" s="8"/>
      <c r="E2" s="8"/>
    </row>
    <row r="3" spans="1:5">
      <c r="A3" s="8"/>
      <c r="B3" s="8"/>
      <c r="C3" s="8"/>
      <c r="D3" s="8"/>
      <c r="E3" s="8"/>
    </row>
    <row r="4" spans="1:5">
      <c r="A4" s="8"/>
      <c r="B4" s="8"/>
      <c r="C4" s="8"/>
      <c r="D4" s="8"/>
      <c r="E4" s="8"/>
    </row>
    <row r="5" spans="1:5">
      <c r="A5" s="8"/>
      <c r="B5" s="8"/>
      <c r="C5" s="8"/>
      <c r="D5" s="8"/>
      <c r="E5" s="8"/>
    </row>
    <row r="6" spans="1:5">
      <c r="A6" s="8"/>
      <c r="B6" s="8"/>
      <c r="C6" s="8"/>
      <c r="D6" s="8"/>
      <c r="E6" s="8"/>
    </row>
    <row r="7" spans="1:5">
      <c r="A7" s="8"/>
      <c r="B7" s="8"/>
      <c r="C7" s="8"/>
      <c r="D7" s="8"/>
      <c r="E7" s="8"/>
    </row>
    <row r="8" spans="1:5">
      <c r="A8" s="8"/>
      <c r="B8" s="8"/>
      <c r="C8" s="8"/>
      <c r="D8" s="8"/>
      <c r="E8" s="8"/>
    </row>
    <row r="9" spans="1:5">
      <c r="A9" s="8"/>
      <c r="B9" s="8"/>
      <c r="C9" s="8"/>
      <c r="D9" s="8"/>
      <c r="E9" s="8"/>
    </row>
    <row r="10" spans="1:5">
      <c r="A10" s="8"/>
      <c r="B10" s="8"/>
      <c r="C10" s="8"/>
      <c r="D10" s="8"/>
      <c r="E10" s="8"/>
    </row>
    <row r="11" spans="1:5">
      <c r="A11" s="8"/>
      <c r="B11" s="8"/>
      <c r="C11" s="8"/>
      <c r="D11" s="8"/>
      <c r="E11" s="8"/>
    </row>
    <row r="12" spans="1:5">
      <c r="A12" s="8"/>
      <c r="B12" s="8"/>
      <c r="C12" s="8"/>
      <c r="D12" s="8"/>
      <c r="E12" s="8"/>
    </row>
    <row r="13" spans="1:5">
      <c r="A13" s="8"/>
      <c r="B13" s="8"/>
      <c r="C13" s="8"/>
      <c r="D13" s="8"/>
      <c r="E13" s="8"/>
    </row>
    <row r="14" spans="1:5">
      <c r="A14" s="8"/>
      <c r="B14" s="8"/>
      <c r="C14" s="8"/>
      <c r="D14" s="8"/>
      <c r="E14" s="8"/>
    </row>
    <row r="15" spans="1:5">
      <c r="A15" s="8"/>
      <c r="B15" s="8"/>
      <c r="C15" s="8"/>
      <c r="D15" s="8"/>
      <c r="E15" s="8"/>
    </row>
    <row r="16" spans="1:5">
      <c r="A16" s="8"/>
      <c r="B16" s="8"/>
      <c r="C16" s="8"/>
      <c r="D16" s="8"/>
      <c r="E16" s="8"/>
    </row>
    <row r="17" spans="1:5">
      <c r="A17" s="8"/>
      <c r="B17" s="8"/>
      <c r="C17" s="8"/>
      <c r="D17" s="8"/>
      <c r="E17" s="8"/>
    </row>
    <row r="18" spans="1:5">
      <c r="A18" s="8"/>
      <c r="B18" s="8"/>
      <c r="C18" s="8"/>
      <c r="D18" s="8"/>
      <c r="E18" s="8"/>
    </row>
    <row r="19" spans="1:5">
      <c r="A19" s="8"/>
      <c r="B19" s="8"/>
      <c r="C19" s="8"/>
      <c r="D19" s="8"/>
      <c r="E19" s="8"/>
    </row>
    <row r="20" spans="1:5">
      <c r="A20" s="8"/>
      <c r="B20" s="8"/>
      <c r="C20" s="8"/>
      <c r="D20" s="8"/>
      <c r="E20" s="8"/>
    </row>
    <row r="21" spans="1:5">
      <c r="A21" s="8"/>
      <c r="B21" s="8"/>
      <c r="C21" s="8"/>
      <c r="D21" s="8"/>
      <c r="E21" s="8"/>
    </row>
    <row r="22" spans="1:5">
      <c r="A22" s="8"/>
      <c r="B22" s="8"/>
      <c r="C22" s="8"/>
      <c r="D22" s="8"/>
      <c r="E22" s="8"/>
    </row>
    <row r="23" spans="1:5">
      <c r="A23" s="8"/>
      <c r="B23" s="8"/>
      <c r="C23" s="8"/>
      <c r="D23" s="8"/>
      <c r="E23" s="8"/>
    </row>
    <row r="24" spans="1:5">
      <c r="A24" s="8"/>
      <c r="B24" s="8"/>
      <c r="C24" s="8"/>
      <c r="D24" s="8"/>
      <c r="E24" s="8"/>
    </row>
    <row r="25" spans="1:5">
      <c r="A25" s="8"/>
      <c r="B25" s="8"/>
      <c r="C25" s="8"/>
      <c r="D25" s="8"/>
      <c r="E25" s="8"/>
    </row>
    <row r="26" spans="1:5">
      <c r="A26" s="8"/>
      <c r="B26" s="8"/>
      <c r="C26" s="8"/>
      <c r="D26" s="8"/>
      <c r="E26" s="8"/>
    </row>
    <row r="27" spans="1:5">
      <c r="A27" s="8"/>
      <c r="B27" s="8"/>
      <c r="C27" s="8"/>
      <c r="D27" s="8"/>
      <c r="E27" s="8"/>
    </row>
    <row r="28" spans="1:5">
      <c r="A28" s="8"/>
      <c r="B28" s="8"/>
      <c r="C28" s="8"/>
      <c r="D28" s="8"/>
      <c r="E28" s="8"/>
    </row>
    <row r="29" spans="1:5">
      <c r="A29" s="8"/>
      <c r="B29" s="8"/>
      <c r="C29" s="8"/>
      <c r="D29" s="8"/>
      <c r="E29" s="8"/>
    </row>
    <row r="30" spans="1:5">
      <c r="A30" s="8"/>
      <c r="B30" s="8"/>
      <c r="C30" s="8"/>
      <c r="D30" s="8"/>
      <c r="E30" s="8"/>
    </row>
    <row r="31" spans="1:5">
      <c r="A31" s="8"/>
      <c r="B31" s="8"/>
      <c r="C31" s="8"/>
      <c r="D31" s="8"/>
      <c r="E31" s="8"/>
    </row>
    <row r="32" spans="1:5">
      <c r="A32" s="8"/>
      <c r="B32" s="8"/>
      <c r="C32" s="8"/>
      <c r="D32" s="8"/>
      <c r="E32" s="8"/>
    </row>
    <row r="33" spans="1:5">
      <c r="A33" s="8"/>
      <c r="B33" s="8"/>
      <c r="C33" s="8"/>
      <c r="D33" s="8"/>
      <c r="E33" s="8"/>
    </row>
    <row r="34" spans="1:5">
      <c r="A34" s="8"/>
      <c r="B34" s="8"/>
      <c r="C34" s="8"/>
      <c r="D34" s="8"/>
      <c r="E34" s="8"/>
    </row>
    <row r="35" spans="1:5">
      <c r="A35" s="8"/>
      <c r="B35" s="8"/>
      <c r="C35" s="8"/>
      <c r="D35" s="8"/>
      <c r="E35" s="8"/>
    </row>
    <row r="36" spans="1:5">
      <c r="A36" s="8"/>
      <c r="B36" s="8"/>
      <c r="C36" s="8"/>
      <c r="D36" s="8"/>
      <c r="E36" s="8"/>
    </row>
    <row r="37" spans="1:5">
      <c r="A37" s="8"/>
      <c r="B37" s="8"/>
      <c r="C37" s="8"/>
      <c r="D37" s="8"/>
      <c r="E37" s="8"/>
    </row>
    <row r="38" spans="1:5">
      <c r="A38" s="8"/>
      <c r="B38" s="8"/>
      <c r="C38" s="8"/>
      <c r="D38" s="8"/>
      <c r="E38" s="8"/>
    </row>
    <row r="39" spans="1:5">
      <c r="A39" s="8"/>
      <c r="B39" s="8"/>
      <c r="C39" s="8"/>
      <c r="D39" s="8"/>
      <c r="E39" s="8"/>
    </row>
    <row r="40" spans="1:5">
      <c r="A40" s="8"/>
      <c r="B40" s="8"/>
      <c r="C40" s="8"/>
      <c r="D40" s="8"/>
      <c r="E40" s="8"/>
    </row>
    <row r="41" spans="1:5">
      <c r="A41" s="8"/>
      <c r="B41" s="8"/>
      <c r="C41" s="8"/>
      <c r="D41" s="8"/>
      <c r="E41" s="8"/>
    </row>
    <row r="42" spans="1:5">
      <c r="A42" s="8"/>
      <c r="B42" s="8"/>
      <c r="C42" s="8"/>
      <c r="D42" s="8"/>
      <c r="E42" s="8"/>
    </row>
    <row r="43" spans="1:5">
      <c r="A43" s="8"/>
      <c r="B43" s="8"/>
      <c r="C43" s="8"/>
      <c r="D43" s="8"/>
      <c r="E43" s="8"/>
    </row>
    <row r="44" spans="1:5">
      <c r="A44" s="8"/>
      <c r="B44" s="8"/>
      <c r="C44" s="8"/>
      <c r="D44" s="8"/>
      <c r="E44" s="8"/>
    </row>
    <row r="45" spans="1:5">
      <c r="A45" s="8"/>
      <c r="B45" s="8"/>
      <c r="C45" s="8"/>
      <c r="D45" s="8"/>
      <c r="E45" s="8"/>
    </row>
    <row r="46" spans="1:5" ht="27">
      <c r="A46" s="8"/>
      <c r="B46" s="9" t="s">
        <v>0</v>
      </c>
      <c r="C46" s="10"/>
      <c r="D46" s="10"/>
      <c r="E46" s="10"/>
    </row>
    <row r="47" spans="1:5" ht="27">
      <c r="A47" s="8"/>
      <c r="B47" s="11"/>
      <c r="C47" s="8"/>
      <c r="D47" s="8"/>
      <c r="E47" s="8"/>
    </row>
    <row r="48" spans="1:5" ht="20.45">
      <c r="A48" s="8"/>
      <c r="B48" s="12"/>
      <c r="C48" s="8"/>
      <c r="D48" s="8"/>
      <c r="E48" s="8"/>
    </row>
    <row r="49" spans="1:5" ht="19.5">
      <c r="A49" s="8"/>
      <c r="B49" s="13" t="s">
        <v>1</v>
      </c>
      <c r="C49" s="8"/>
      <c r="D49" s="8"/>
      <c r="E49" s="8"/>
    </row>
    <row r="50" spans="1:5" ht="20.45">
      <c r="A50" s="8"/>
      <c r="B50" s="14">
        <v>45261</v>
      </c>
      <c r="C50" s="8"/>
      <c r="D50" s="8"/>
      <c r="E50" s="8"/>
    </row>
    <row r="51" spans="1:5">
      <c r="A51" s="8"/>
      <c r="B51" s="8"/>
      <c r="C51" s="8"/>
      <c r="D51" s="8"/>
      <c r="E51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931C5-0BEA-44A2-97C9-F22E4267A943}">
  <sheetPr>
    <tabColor theme="0" tint="-0.14999847407452621"/>
  </sheetPr>
  <dimension ref="A12:K39"/>
  <sheetViews>
    <sheetView showGridLines="0" workbookViewId="0">
      <selection activeCell="E23" sqref="E23"/>
    </sheetView>
  </sheetViews>
  <sheetFormatPr defaultRowHeight="14.45"/>
  <cols>
    <col min="4" max="4" width="12.5703125" bestFit="1" customWidth="1"/>
    <col min="5" max="5" width="74.5703125" bestFit="1" customWidth="1"/>
  </cols>
  <sheetData>
    <row r="12" spans="1:11" ht="15" thickBot="1"/>
    <row r="13" spans="1:11" ht="18.600000000000001" thickTop="1" thickBot="1">
      <c r="A13" s="15"/>
      <c r="B13" s="15"/>
      <c r="C13" s="15" t="s">
        <v>2</v>
      </c>
      <c r="D13" s="15"/>
      <c r="E13" s="15"/>
      <c r="F13" s="15"/>
      <c r="G13" s="15"/>
      <c r="H13" s="15"/>
      <c r="I13" s="15"/>
      <c r="J13" s="15"/>
      <c r="K13" s="15"/>
    </row>
    <row r="14" spans="1:11" ht="15" thickTop="1">
      <c r="C14" s="16"/>
    </row>
    <row r="15" spans="1:11">
      <c r="C15" s="16"/>
      <c r="D15" s="17" t="s">
        <v>3</v>
      </c>
      <c r="E15" s="17"/>
    </row>
    <row r="16" spans="1:11" ht="18.600000000000001">
      <c r="A16" s="18"/>
      <c r="D16" s="17" t="s">
        <v>4</v>
      </c>
      <c r="E16" s="4" t="s">
        <v>5</v>
      </c>
      <c r="F16" s="19" t="s">
        <v>6</v>
      </c>
      <c r="G16" s="5" t="s">
        <v>7</v>
      </c>
      <c r="H16" s="20" t="s">
        <v>8</v>
      </c>
      <c r="I16" s="21" t="s">
        <v>9</v>
      </c>
    </row>
    <row r="18" spans="4:5">
      <c r="D18" s="17" t="s">
        <v>10</v>
      </c>
      <c r="E18" s="17"/>
    </row>
    <row r="19" spans="4:5">
      <c r="D19" s="5" t="s">
        <v>11</v>
      </c>
      <c r="E19" s="22">
        <v>1000000</v>
      </c>
    </row>
    <row r="20" spans="4:5">
      <c r="D20" s="5" t="s">
        <v>12</v>
      </c>
      <c r="E20" s="23">
        <v>5.1799999999999999E-2</v>
      </c>
    </row>
    <row r="22" spans="4:5">
      <c r="D22" s="17" t="s">
        <v>13</v>
      </c>
      <c r="E22" s="17"/>
    </row>
    <row r="23" spans="4:5">
      <c r="D23" s="4"/>
      <c r="E23" s="4" t="s">
        <v>14</v>
      </c>
    </row>
    <row r="24" spans="4:5">
      <c r="D24" s="5">
        <v>1</v>
      </c>
      <c r="E24" s="19" t="s">
        <v>15</v>
      </c>
    </row>
    <row r="25" spans="4:5">
      <c r="D25" s="5">
        <v>2</v>
      </c>
      <c r="E25" s="19" t="s">
        <v>16</v>
      </c>
    </row>
    <row r="26" spans="4:5">
      <c r="D26" s="5">
        <v>3</v>
      </c>
      <c r="E26" s="19" t="s">
        <v>17</v>
      </c>
    </row>
    <row r="27" spans="4:5">
      <c r="D27" s="5">
        <v>4</v>
      </c>
      <c r="E27" s="19" t="s">
        <v>18</v>
      </c>
    </row>
    <row r="28" spans="4:5">
      <c r="D28" s="5">
        <v>5</v>
      </c>
      <c r="E28" s="19"/>
    </row>
    <row r="29" spans="4:5">
      <c r="D29" s="5">
        <v>6</v>
      </c>
      <c r="E29" s="19"/>
    </row>
    <row r="31" spans="4:5">
      <c r="D31" s="17" t="s">
        <v>19</v>
      </c>
      <c r="E31" s="17"/>
    </row>
    <row r="32" spans="4:5">
      <c r="D32" s="4" t="s">
        <v>20</v>
      </c>
      <c r="E32" s="4" t="s">
        <v>21</v>
      </c>
    </row>
    <row r="33" spans="4:5">
      <c r="D33" s="5">
        <v>1</v>
      </c>
      <c r="E33" s="19" t="s">
        <v>22</v>
      </c>
    </row>
    <row r="34" spans="4:5">
      <c r="D34" s="5">
        <v>2</v>
      </c>
      <c r="E34" s="19" t="s">
        <v>23</v>
      </c>
    </row>
    <row r="35" spans="4:5">
      <c r="D35" s="5">
        <v>3</v>
      </c>
      <c r="E35" s="19" t="s">
        <v>24</v>
      </c>
    </row>
    <row r="36" spans="4:5">
      <c r="D36" s="5">
        <v>4</v>
      </c>
      <c r="E36" s="19"/>
    </row>
    <row r="37" spans="4:5">
      <c r="D37" s="5">
        <v>5</v>
      </c>
      <c r="E37" s="19"/>
    </row>
    <row r="38" spans="4:5">
      <c r="D38" s="5">
        <v>6</v>
      </c>
      <c r="E38" s="19"/>
    </row>
    <row r="39" spans="4:5">
      <c r="D39" s="5">
        <v>7</v>
      </c>
      <c r="E39" s="19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E8EB9-545C-43CC-BEDD-999C22CECA81}">
  <sheetPr>
    <tabColor rgb="FFFFCC00"/>
  </sheetPr>
  <dimension ref="A12:V73"/>
  <sheetViews>
    <sheetView showGridLines="0" zoomScale="70" zoomScaleNormal="70" workbookViewId="0">
      <selection activeCell="J26" sqref="J26:L31"/>
    </sheetView>
  </sheetViews>
  <sheetFormatPr defaultRowHeight="14.45"/>
  <cols>
    <col min="1" max="3" width="3.5703125" customWidth="1"/>
    <col min="4" max="4" width="78.85546875" customWidth="1"/>
    <col min="5" max="5" width="9.5703125" bestFit="1" customWidth="1"/>
    <col min="6" max="6" width="31" bestFit="1" customWidth="1"/>
    <col min="7" max="7" width="12.140625" bestFit="1" customWidth="1"/>
    <col min="8" max="9" width="12.42578125" bestFit="1" customWidth="1"/>
    <col min="10" max="10" width="11.5703125" bestFit="1" customWidth="1"/>
    <col min="11" max="11" width="15" bestFit="1" customWidth="1"/>
    <col min="12" max="17" width="11.5703125" bestFit="1" customWidth="1"/>
    <col min="18" max="18" width="5.5703125" bestFit="1" customWidth="1"/>
    <col min="19" max="19" width="10.85546875" bestFit="1" customWidth="1"/>
  </cols>
  <sheetData>
    <row r="12" spans="1:22" ht="15" thickBot="1"/>
    <row r="13" spans="1:22" ht="18.600000000000001" thickTop="1" thickBot="1">
      <c r="A13" s="15"/>
      <c r="B13" s="15"/>
      <c r="C13" s="15" t="s">
        <v>25</v>
      </c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</row>
    <row r="14" spans="1:22" ht="15" thickTop="1">
      <c r="C14" s="2"/>
    </row>
    <row r="15" spans="1:22">
      <c r="C15" s="17">
        <v>1</v>
      </c>
      <c r="D15" s="17" t="str" cm="1">
        <f t="array" ref="D15">INDEX(sys.options,C15)</f>
        <v>Option 1 - Reactive repairs</v>
      </c>
      <c r="E15" s="17"/>
      <c r="F15" s="17" t="s">
        <v>26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22">
      <c r="C16" s="4"/>
      <c r="D16" s="4" t="s">
        <v>27</v>
      </c>
      <c r="E16" s="4" t="s">
        <v>28</v>
      </c>
      <c r="F16" s="4">
        <v>2023</v>
      </c>
      <c r="G16" s="4">
        <v>2024</v>
      </c>
      <c r="H16" s="4">
        <v>2025</v>
      </c>
      <c r="I16" s="4">
        <v>2026</v>
      </c>
      <c r="J16" s="4">
        <v>2027</v>
      </c>
      <c r="K16" s="4">
        <v>2028</v>
      </c>
      <c r="L16" s="4">
        <v>2029</v>
      </c>
      <c r="M16" s="4">
        <v>2030</v>
      </c>
      <c r="N16" s="4">
        <v>2031</v>
      </c>
      <c r="O16" s="4">
        <v>2032</v>
      </c>
      <c r="P16" s="4">
        <v>2033</v>
      </c>
      <c r="Q16" s="4">
        <v>2034</v>
      </c>
      <c r="R16" s="4">
        <v>2035</v>
      </c>
    </row>
    <row r="17" spans="3:21">
      <c r="C17" s="5">
        <v>1</v>
      </c>
      <c r="D17" s="19" t="s">
        <v>29</v>
      </c>
      <c r="E17" s="19" t="s">
        <v>24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T17" s="24"/>
    </row>
    <row r="18" spans="3:21">
      <c r="C18" s="5">
        <v>2</v>
      </c>
      <c r="D18" s="19" t="s">
        <v>30</v>
      </c>
      <c r="E18" s="19" t="s">
        <v>24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T18" s="24"/>
    </row>
    <row r="19" spans="3:21">
      <c r="C19" s="5">
        <v>3</v>
      </c>
      <c r="D19" s="19" t="s">
        <v>31</v>
      </c>
      <c r="E19" s="19" t="s">
        <v>24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T19" s="24"/>
    </row>
    <row r="20" spans="3:21">
      <c r="C20" s="5">
        <v>4</v>
      </c>
      <c r="D20" s="19" t="s">
        <v>32</v>
      </c>
      <c r="E20" s="19" t="s">
        <v>24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T20" s="24"/>
    </row>
    <row r="21" spans="3:21">
      <c r="C21" s="5">
        <v>5</v>
      </c>
      <c r="D21" s="19" t="s">
        <v>33</v>
      </c>
      <c r="E21" s="19" t="s">
        <v>24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T21" s="24"/>
    </row>
    <row r="22" spans="3:21">
      <c r="C22" s="5">
        <v>6</v>
      </c>
      <c r="D22" s="19"/>
      <c r="E22" s="19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T22" s="24"/>
    </row>
    <row r="23" spans="3:21">
      <c r="E23" s="3"/>
    </row>
    <row r="24" spans="3:21">
      <c r="C24" s="17">
        <v>2</v>
      </c>
      <c r="D24" s="17" t="str" cm="1">
        <f t="array" ref="D24">INDEX(sys.options,C24)</f>
        <v>Option 2 - Improve diagnostic data and undertake iterative improvements</v>
      </c>
      <c r="E24" s="17"/>
      <c r="F24" s="17" t="s">
        <v>26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3:21">
      <c r="C25" s="4"/>
      <c r="D25" s="4" t="s">
        <v>27</v>
      </c>
      <c r="E25" s="4" t="s">
        <v>28</v>
      </c>
      <c r="F25" s="4">
        <v>2023</v>
      </c>
      <c r="G25" s="4">
        <v>2024</v>
      </c>
      <c r="H25" s="4">
        <v>2025</v>
      </c>
      <c r="I25" s="4">
        <v>2026</v>
      </c>
      <c r="J25" s="4">
        <v>2027</v>
      </c>
      <c r="K25" s="4">
        <v>2028</v>
      </c>
      <c r="L25" s="4">
        <v>2029</v>
      </c>
      <c r="M25" s="4">
        <v>2030</v>
      </c>
      <c r="N25" s="4">
        <v>2031</v>
      </c>
      <c r="O25" s="4">
        <v>2032</v>
      </c>
      <c r="P25" s="4">
        <v>2033</v>
      </c>
      <c r="Q25" s="4">
        <v>2034</v>
      </c>
      <c r="R25" s="4">
        <v>2035</v>
      </c>
    </row>
    <row r="26" spans="3:21">
      <c r="C26" s="5">
        <v>1</v>
      </c>
      <c r="D26" s="19" t="s">
        <v>29</v>
      </c>
      <c r="E26" s="19" t="s">
        <v>24</v>
      </c>
      <c r="F26" s="22"/>
      <c r="G26" s="22"/>
      <c r="H26" s="22"/>
      <c r="I26" s="22"/>
      <c r="J26" s="22"/>
      <c r="K26" s="22">
        <v>900000</v>
      </c>
      <c r="L26" s="22"/>
      <c r="M26" s="22"/>
      <c r="N26" s="22"/>
      <c r="O26" s="22"/>
      <c r="P26" s="22">
        <v>50000</v>
      </c>
      <c r="Q26" s="22">
        <v>3950000</v>
      </c>
      <c r="R26" s="22"/>
    </row>
    <row r="27" spans="3:21">
      <c r="C27" s="5">
        <v>2</v>
      </c>
      <c r="D27" s="19" t="s">
        <v>30</v>
      </c>
      <c r="E27" s="19" t="s">
        <v>24</v>
      </c>
      <c r="F27" s="22"/>
      <c r="G27" s="22"/>
      <c r="H27" s="22"/>
      <c r="I27" s="22"/>
      <c r="J27" s="22"/>
      <c r="K27" s="22">
        <v>900000</v>
      </c>
      <c r="L27" s="22"/>
      <c r="M27" s="22"/>
      <c r="N27" s="22"/>
      <c r="O27" s="22">
        <v>50000</v>
      </c>
      <c r="P27" s="22">
        <v>3950000</v>
      </c>
      <c r="Q27" s="22"/>
      <c r="R27" s="22"/>
    </row>
    <row r="28" spans="3:21">
      <c r="C28" s="5">
        <v>3</v>
      </c>
      <c r="D28" s="19" t="s">
        <v>31</v>
      </c>
      <c r="E28" s="19" t="s">
        <v>24</v>
      </c>
      <c r="F28" s="22"/>
      <c r="G28" s="22"/>
      <c r="H28" s="22"/>
      <c r="I28" s="22"/>
      <c r="J28" s="22">
        <v>900000</v>
      </c>
      <c r="K28" s="22"/>
      <c r="L28" s="22"/>
      <c r="M28" s="22"/>
      <c r="N28" s="22"/>
      <c r="O28" s="22">
        <v>50000</v>
      </c>
      <c r="P28" s="22">
        <v>3950000</v>
      </c>
      <c r="Q28" s="22"/>
      <c r="R28" s="22"/>
    </row>
    <row r="29" spans="3:21">
      <c r="C29" s="5">
        <v>4</v>
      </c>
      <c r="D29" s="19" t="s">
        <v>32</v>
      </c>
      <c r="E29" s="19" t="s">
        <v>24</v>
      </c>
      <c r="F29" s="22"/>
      <c r="G29" s="22"/>
      <c r="H29" s="22"/>
      <c r="I29" s="22"/>
      <c r="J29" s="22">
        <v>900000</v>
      </c>
      <c r="K29" s="22"/>
      <c r="L29" s="22"/>
      <c r="M29" s="22"/>
      <c r="N29" s="22"/>
      <c r="O29" s="22"/>
      <c r="P29" s="22">
        <v>50000</v>
      </c>
      <c r="Q29" s="22">
        <v>3950000</v>
      </c>
      <c r="R29" s="22"/>
    </row>
    <row r="30" spans="3:21">
      <c r="C30" s="5">
        <v>5</v>
      </c>
      <c r="D30" s="19" t="s">
        <v>33</v>
      </c>
      <c r="E30" s="19" t="s">
        <v>24</v>
      </c>
      <c r="F30" s="22"/>
      <c r="G30" s="22"/>
      <c r="H30" s="22"/>
      <c r="I30" s="22"/>
      <c r="J30" s="22"/>
      <c r="K30" s="22">
        <v>500000</v>
      </c>
      <c r="L30" s="22">
        <v>500000</v>
      </c>
      <c r="M30" s="22">
        <v>500000</v>
      </c>
      <c r="N30" s="22">
        <v>500000</v>
      </c>
      <c r="O30" s="22">
        <v>500000</v>
      </c>
      <c r="P30" s="22"/>
      <c r="Q30" s="22"/>
      <c r="R30" s="22"/>
    </row>
    <row r="31" spans="3:21">
      <c r="C31" s="5">
        <v>6</v>
      </c>
      <c r="D31" s="19"/>
      <c r="E31" s="19" t="s">
        <v>24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3:21">
      <c r="E32" s="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spans="3:21">
      <c r="C33" s="17">
        <v>3</v>
      </c>
      <c r="D33" s="17" t="str" cm="1">
        <f t="array" ref="D33">INDEX(sys.options,C33)</f>
        <v>Option 3 - Aged based GEA replacement program</v>
      </c>
      <c r="E33" s="17"/>
      <c r="F33" s="17" t="s">
        <v>26</v>
      </c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3"/>
      <c r="T33" s="3"/>
      <c r="U33" s="3"/>
    </row>
    <row r="34" spans="3:21">
      <c r="C34" s="4"/>
      <c r="D34" s="4" t="s">
        <v>27</v>
      </c>
      <c r="E34" s="4" t="s">
        <v>28</v>
      </c>
      <c r="F34" s="4">
        <v>2023</v>
      </c>
      <c r="G34" s="4">
        <v>2024</v>
      </c>
      <c r="H34" s="4">
        <v>2025</v>
      </c>
      <c r="I34" s="4">
        <v>2026</v>
      </c>
      <c r="J34" s="4">
        <v>2027</v>
      </c>
      <c r="K34" s="4">
        <v>2028</v>
      </c>
      <c r="L34" s="4">
        <v>2029</v>
      </c>
      <c r="M34" s="4">
        <v>2030</v>
      </c>
      <c r="N34" s="4">
        <v>2031</v>
      </c>
      <c r="O34" s="4">
        <v>2032</v>
      </c>
      <c r="P34" s="4">
        <v>2033</v>
      </c>
      <c r="Q34" s="4">
        <v>2034</v>
      </c>
      <c r="R34" s="4">
        <v>2035</v>
      </c>
      <c r="S34" s="3"/>
      <c r="T34" s="3"/>
      <c r="U34" s="3"/>
    </row>
    <row r="35" spans="3:21">
      <c r="C35" s="5">
        <v>1</v>
      </c>
      <c r="D35" s="19" t="s">
        <v>29</v>
      </c>
      <c r="E35" s="19" t="s">
        <v>24</v>
      </c>
      <c r="F35" s="22"/>
      <c r="G35" s="22"/>
      <c r="H35" s="22"/>
      <c r="I35" s="22"/>
      <c r="J35" s="22"/>
      <c r="K35" s="22"/>
      <c r="L35" s="22"/>
      <c r="M35" s="22"/>
      <c r="N35" s="22">
        <v>50000</v>
      </c>
      <c r="O35" s="22">
        <v>3950000</v>
      </c>
      <c r="P35" s="22"/>
      <c r="Q35" s="22"/>
      <c r="R35" s="22"/>
      <c r="S35" s="3"/>
      <c r="T35" s="3"/>
      <c r="U35" s="3"/>
    </row>
    <row r="36" spans="3:21">
      <c r="C36" s="5">
        <v>2</v>
      </c>
      <c r="D36" s="19" t="s">
        <v>30</v>
      </c>
      <c r="E36" s="19" t="s">
        <v>24</v>
      </c>
      <c r="F36" s="22"/>
      <c r="G36" s="22"/>
      <c r="H36" s="22"/>
      <c r="I36" s="22"/>
      <c r="J36" s="22"/>
      <c r="K36" s="22">
        <v>50000</v>
      </c>
      <c r="L36" s="22">
        <v>5950000</v>
      </c>
      <c r="M36" s="22"/>
      <c r="N36" s="22"/>
      <c r="O36" s="22"/>
      <c r="P36" s="22"/>
      <c r="Q36" s="22"/>
      <c r="R36" s="22"/>
      <c r="S36" s="3"/>
      <c r="T36" s="3"/>
      <c r="U36" s="3"/>
    </row>
    <row r="37" spans="3:21">
      <c r="C37" s="5">
        <v>3</v>
      </c>
      <c r="D37" s="19" t="s">
        <v>31</v>
      </c>
      <c r="E37" s="19" t="s">
        <v>24</v>
      </c>
      <c r="F37" s="22"/>
      <c r="G37" s="22"/>
      <c r="H37" s="22"/>
      <c r="I37" s="22">
        <v>50000</v>
      </c>
      <c r="J37" s="22">
        <v>3950000</v>
      </c>
      <c r="K37" s="22"/>
      <c r="L37" s="22"/>
      <c r="M37" s="22"/>
      <c r="N37" s="22"/>
      <c r="O37" s="22"/>
      <c r="P37" s="22"/>
      <c r="Q37" s="22"/>
      <c r="R37" s="22"/>
      <c r="S37" s="3"/>
      <c r="T37" s="3"/>
      <c r="U37" s="3"/>
    </row>
    <row r="38" spans="3:21">
      <c r="C38" s="5">
        <v>4</v>
      </c>
      <c r="D38" s="19" t="s">
        <v>32</v>
      </c>
      <c r="E38" s="19" t="s">
        <v>24</v>
      </c>
      <c r="F38" s="22"/>
      <c r="G38" s="22"/>
      <c r="H38" s="22"/>
      <c r="I38" s="22">
        <v>50000</v>
      </c>
      <c r="J38" s="22">
        <v>3950000</v>
      </c>
      <c r="K38" s="22"/>
      <c r="L38" s="22"/>
      <c r="M38" s="22"/>
      <c r="N38" s="22"/>
      <c r="O38" s="22"/>
      <c r="P38" s="22"/>
      <c r="Q38" s="22"/>
      <c r="R38" s="22"/>
      <c r="S38" s="3"/>
      <c r="T38" s="3"/>
      <c r="U38" s="3"/>
    </row>
    <row r="39" spans="3:21">
      <c r="C39" s="5">
        <v>5</v>
      </c>
      <c r="D39" s="19" t="s">
        <v>33</v>
      </c>
      <c r="E39" s="19" t="s">
        <v>24</v>
      </c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3"/>
      <c r="T39" s="3"/>
      <c r="U39" s="3"/>
    </row>
    <row r="40" spans="3:21">
      <c r="C40" s="5">
        <v>6</v>
      </c>
      <c r="D40" s="19"/>
      <c r="E40" s="19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3"/>
      <c r="T40" s="3"/>
      <c r="U40" s="3"/>
    </row>
    <row r="41" spans="3:21">
      <c r="E41" s="1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3:21">
      <c r="C42" s="17">
        <v>4</v>
      </c>
      <c r="D42" s="17" t="str" cm="1">
        <f t="array" ref="D42">INDEX(sys.options,C42)</f>
        <v>Option 4 - Risk-based GEA replacement program</v>
      </c>
      <c r="E42" s="17"/>
      <c r="F42" s="17" t="s">
        <v>26</v>
      </c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</row>
    <row r="43" spans="3:21">
      <c r="C43" s="4"/>
      <c r="D43" s="4" t="s">
        <v>27</v>
      </c>
      <c r="E43" s="4" t="s">
        <v>28</v>
      </c>
      <c r="F43" s="4">
        <v>2023</v>
      </c>
      <c r="G43" s="4">
        <v>2024</v>
      </c>
      <c r="H43" s="4">
        <v>2025</v>
      </c>
      <c r="I43" s="4">
        <v>2026</v>
      </c>
      <c r="J43" s="4">
        <v>2027</v>
      </c>
      <c r="K43" s="4">
        <v>2028</v>
      </c>
      <c r="L43" s="4">
        <v>2029</v>
      </c>
      <c r="M43" s="4">
        <v>2030</v>
      </c>
      <c r="N43" s="4">
        <v>2031</v>
      </c>
      <c r="O43" s="4">
        <v>2032</v>
      </c>
      <c r="P43" s="4">
        <v>2033</v>
      </c>
      <c r="Q43" s="4">
        <v>2034</v>
      </c>
      <c r="R43" s="4">
        <v>2035</v>
      </c>
    </row>
    <row r="44" spans="3:21">
      <c r="C44" s="5">
        <v>1</v>
      </c>
      <c r="D44" s="19" t="s">
        <v>29</v>
      </c>
      <c r="E44" s="19" t="s">
        <v>24</v>
      </c>
      <c r="F44" s="22"/>
      <c r="G44" s="22"/>
      <c r="H44" s="22"/>
      <c r="I44" s="22">
        <v>50000</v>
      </c>
      <c r="J44" s="22">
        <v>3950000</v>
      </c>
      <c r="K44" s="22"/>
      <c r="L44" s="22"/>
      <c r="M44" s="22"/>
      <c r="N44" s="22"/>
      <c r="O44" s="22"/>
      <c r="P44" s="22"/>
      <c r="Q44" s="22"/>
      <c r="R44" s="22"/>
    </row>
    <row r="45" spans="3:21">
      <c r="C45" s="5">
        <v>2</v>
      </c>
      <c r="D45" s="19" t="s">
        <v>30</v>
      </c>
      <c r="E45" s="19" t="s">
        <v>24</v>
      </c>
      <c r="F45" s="22"/>
      <c r="G45" s="22"/>
      <c r="H45" s="22"/>
      <c r="I45" s="22"/>
      <c r="J45" s="22"/>
      <c r="K45" s="22"/>
      <c r="L45" s="22"/>
      <c r="M45" s="22"/>
      <c r="N45" s="22">
        <v>50000</v>
      </c>
      <c r="O45" s="22">
        <v>5950000</v>
      </c>
      <c r="P45" s="22"/>
      <c r="Q45" s="22"/>
      <c r="R45" s="22"/>
    </row>
    <row r="46" spans="3:21">
      <c r="C46" s="5">
        <v>3</v>
      </c>
      <c r="D46" s="19" t="s">
        <v>31</v>
      </c>
      <c r="E46" s="19" t="s">
        <v>24</v>
      </c>
      <c r="F46" s="22"/>
      <c r="G46" s="22"/>
      <c r="H46" s="22"/>
      <c r="I46" s="22"/>
      <c r="J46" s="22"/>
      <c r="K46" s="22"/>
      <c r="L46" s="22"/>
      <c r="M46" s="22"/>
      <c r="N46" s="22">
        <v>50000</v>
      </c>
      <c r="O46" s="22">
        <v>3950000</v>
      </c>
      <c r="P46" s="22"/>
      <c r="Q46" s="22"/>
      <c r="R46" s="22"/>
    </row>
    <row r="47" spans="3:21">
      <c r="C47" s="5">
        <v>4</v>
      </c>
      <c r="D47" s="19" t="s">
        <v>32</v>
      </c>
      <c r="E47" s="19" t="s">
        <v>24</v>
      </c>
      <c r="F47" s="22"/>
      <c r="G47" s="22"/>
      <c r="H47" s="22"/>
      <c r="I47" s="22"/>
      <c r="J47" s="22">
        <v>50000</v>
      </c>
      <c r="K47" s="22">
        <v>3950000</v>
      </c>
      <c r="L47" s="22"/>
      <c r="M47" s="22"/>
      <c r="N47" s="22"/>
      <c r="O47" s="22"/>
      <c r="P47" s="22"/>
      <c r="Q47" s="22"/>
      <c r="R47" s="22"/>
    </row>
    <row r="48" spans="3:21">
      <c r="C48" s="5">
        <v>5</v>
      </c>
      <c r="D48" s="19" t="s">
        <v>33</v>
      </c>
      <c r="E48" s="19" t="s">
        <v>24</v>
      </c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22">
      <c r="C49" s="5">
        <v>6</v>
      </c>
      <c r="D49" s="19"/>
      <c r="E49" s="19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22">
      <c r="E50" s="1"/>
    </row>
    <row r="51" spans="1:22" ht="15" thickBot="1">
      <c r="E51" s="1"/>
    </row>
    <row r="52" spans="1:22" ht="18.600000000000001" thickTop="1" thickBot="1">
      <c r="A52" s="15"/>
      <c r="B52" s="15"/>
      <c r="C52" s="15" t="s">
        <v>34</v>
      </c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</row>
    <row r="53" spans="1:22" ht="15" thickTop="1">
      <c r="E53" s="3"/>
    </row>
    <row r="54" spans="1:22">
      <c r="A54" s="2"/>
      <c r="B54" s="2"/>
      <c r="C54" s="17" t="s">
        <v>35</v>
      </c>
      <c r="D54" s="17"/>
      <c r="E54" s="17"/>
      <c r="F54" s="17" t="s">
        <v>26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</row>
    <row r="55" spans="1:22">
      <c r="A55" s="2"/>
      <c r="B55" s="2"/>
      <c r="C55" s="4"/>
      <c r="D55" s="4" t="s">
        <v>36</v>
      </c>
      <c r="E55" s="4" t="s">
        <v>21</v>
      </c>
      <c r="F55" s="4">
        <v>2023</v>
      </c>
      <c r="G55" s="4">
        <v>2024</v>
      </c>
      <c r="H55" s="4">
        <v>2025</v>
      </c>
      <c r="I55" s="4">
        <v>2026</v>
      </c>
      <c r="J55" s="4">
        <v>2027</v>
      </c>
      <c r="K55" s="4">
        <v>2028</v>
      </c>
      <c r="L55" s="4">
        <v>2029</v>
      </c>
      <c r="M55" s="4">
        <v>2030</v>
      </c>
      <c r="N55" s="4">
        <v>2031</v>
      </c>
      <c r="O55" s="4">
        <v>2032</v>
      </c>
      <c r="P55" s="4">
        <v>2033</v>
      </c>
      <c r="Q55" s="4">
        <v>2034</v>
      </c>
      <c r="R55" s="4">
        <v>2035</v>
      </c>
    </row>
    <row r="56" spans="1:22">
      <c r="A56" s="2"/>
      <c r="B56" s="2"/>
      <c r="C56" s="5">
        <v>1</v>
      </c>
      <c r="D56" s="5" t="str" cm="1">
        <f t="array" ref="D56">INDEX(sys.options,C56)</f>
        <v>Option 1 - Reactive repairs</v>
      </c>
      <c r="E56" s="5" t="s">
        <v>24</v>
      </c>
      <c r="F56" s="25">
        <f>SUM(F17:F22)</f>
        <v>0</v>
      </c>
      <c r="G56" s="25">
        <f t="shared" ref="G56:R56" si="0">SUM(G17:G22)</f>
        <v>0</v>
      </c>
      <c r="H56" s="25">
        <f t="shared" si="0"/>
        <v>0</v>
      </c>
      <c r="I56" s="25">
        <f t="shared" si="0"/>
        <v>0</v>
      </c>
      <c r="J56" s="25">
        <f t="shared" si="0"/>
        <v>0</v>
      </c>
      <c r="K56" s="25">
        <f t="shared" si="0"/>
        <v>0</v>
      </c>
      <c r="L56" s="25">
        <f t="shared" si="0"/>
        <v>0</v>
      </c>
      <c r="M56" s="25">
        <f t="shared" si="0"/>
        <v>0</v>
      </c>
      <c r="N56" s="25">
        <f t="shared" si="0"/>
        <v>0</v>
      </c>
      <c r="O56" s="25">
        <f t="shared" si="0"/>
        <v>0</v>
      </c>
      <c r="P56" s="25">
        <f t="shared" si="0"/>
        <v>0</v>
      </c>
      <c r="Q56" s="25">
        <f t="shared" si="0"/>
        <v>0</v>
      </c>
      <c r="R56" s="25">
        <f t="shared" si="0"/>
        <v>0</v>
      </c>
    </row>
    <row r="57" spans="1:22">
      <c r="A57" s="2"/>
      <c r="B57" s="2"/>
      <c r="C57" s="5">
        <v>2</v>
      </c>
      <c r="D57" s="5" t="str" cm="1">
        <f t="array" ref="D57">INDEX(sys.options,C57)</f>
        <v>Option 2 - Improve diagnostic data and undertake iterative improvements</v>
      </c>
      <c r="E57" s="5" t="s">
        <v>24</v>
      </c>
      <c r="F57" s="25">
        <f>SUM(F26:F31)</f>
        <v>0</v>
      </c>
      <c r="G57" s="25">
        <f t="shared" ref="G57:R57" si="1">SUM(G26:G31)</f>
        <v>0</v>
      </c>
      <c r="H57" s="25">
        <f t="shared" si="1"/>
        <v>0</v>
      </c>
      <c r="I57" s="25">
        <f t="shared" si="1"/>
        <v>0</v>
      </c>
      <c r="J57" s="25">
        <f t="shared" si="1"/>
        <v>1800000</v>
      </c>
      <c r="K57" s="25">
        <f t="shared" si="1"/>
        <v>2300000</v>
      </c>
      <c r="L57" s="25">
        <f t="shared" si="1"/>
        <v>500000</v>
      </c>
      <c r="M57" s="25">
        <f t="shared" si="1"/>
        <v>500000</v>
      </c>
      <c r="N57" s="25">
        <f t="shared" si="1"/>
        <v>500000</v>
      </c>
      <c r="O57" s="25">
        <f t="shared" si="1"/>
        <v>600000</v>
      </c>
      <c r="P57" s="25">
        <f t="shared" si="1"/>
        <v>8000000</v>
      </c>
      <c r="Q57" s="25">
        <f t="shared" si="1"/>
        <v>7900000</v>
      </c>
      <c r="R57" s="25">
        <f t="shared" si="1"/>
        <v>0</v>
      </c>
    </row>
    <row r="58" spans="1:22">
      <c r="A58" s="2"/>
      <c r="B58" s="2"/>
      <c r="C58" s="5">
        <v>3</v>
      </c>
      <c r="D58" s="5" t="str" cm="1">
        <f t="array" ref="D58">INDEX(sys.options,C58)</f>
        <v>Option 3 - Aged based GEA replacement program</v>
      </c>
      <c r="E58" s="5" t="s">
        <v>24</v>
      </c>
      <c r="F58" s="25">
        <f>SUM(F35:F40)</f>
        <v>0</v>
      </c>
      <c r="G58" s="25">
        <f t="shared" ref="G58:R58" si="2">SUM(G35:G40)</f>
        <v>0</v>
      </c>
      <c r="H58" s="25">
        <f t="shared" si="2"/>
        <v>0</v>
      </c>
      <c r="I58" s="25">
        <f t="shared" si="2"/>
        <v>100000</v>
      </c>
      <c r="J58" s="25">
        <f t="shared" si="2"/>
        <v>7900000</v>
      </c>
      <c r="K58" s="25">
        <f t="shared" si="2"/>
        <v>50000</v>
      </c>
      <c r="L58" s="25">
        <f t="shared" si="2"/>
        <v>5950000</v>
      </c>
      <c r="M58" s="25">
        <f t="shared" si="2"/>
        <v>0</v>
      </c>
      <c r="N58" s="25">
        <f t="shared" si="2"/>
        <v>50000</v>
      </c>
      <c r="O58" s="25">
        <f t="shared" si="2"/>
        <v>3950000</v>
      </c>
      <c r="P58" s="25">
        <f t="shared" si="2"/>
        <v>0</v>
      </c>
      <c r="Q58" s="25">
        <f t="shared" si="2"/>
        <v>0</v>
      </c>
      <c r="R58" s="25">
        <f t="shared" si="2"/>
        <v>0</v>
      </c>
    </row>
    <row r="59" spans="1:22">
      <c r="A59" s="2"/>
      <c r="B59" s="2"/>
      <c r="C59" s="5">
        <v>4</v>
      </c>
      <c r="D59" s="5" t="str" cm="1">
        <f t="array" ref="D59">INDEX(sys.options,C59)</f>
        <v>Option 4 - Risk-based GEA replacement program</v>
      </c>
      <c r="E59" s="5" t="s">
        <v>24</v>
      </c>
      <c r="F59" s="25">
        <f>SUM(F44:F49)</f>
        <v>0</v>
      </c>
      <c r="G59" s="25">
        <f t="shared" ref="G59:R59" si="3">SUM(G44:G49)</f>
        <v>0</v>
      </c>
      <c r="H59" s="25">
        <f t="shared" si="3"/>
        <v>0</v>
      </c>
      <c r="I59" s="25">
        <f t="shared" si="3"/>
        <v>50000</v>
      </c>
      <c r="J59" s="25">
        <f t="shared" si="3"/>
        <v>4000000</v>
      </c>
      <c r="K59" s="25">
        <f t="shared" si="3"/>
        <v>3950000</v>
      </c>
      <c r="L59" s="25">
        <f t="shared" si="3"/>
        <v>0</v>
      </c>
      <c r="M59" s="25">
        <f t="shared" si="3"/>
        <v>0</v>
      </c>
      <c r="N59" s="25">
        <f t="shared" si="3"/>
        <v>100000</v>
      </c>
      <c r="O59" s="25">
        <f t="shared" si="3"/>
        <v>9900000</v>
      </c>
      <c r="P59" s="25">
        <f t="shared" si="3"/>
        <v>0</v>
      </c>
      <c r="Q59" s="25">
        <f t="shared" si="3"/>
        <v>0</v>
      </c>
      <c r="R59" s="25">
        <f t="shared" si="3"/>
        <v>0</v>
      </c>
    </row>
    <row r="61" spans="1:22">
      <c r="C61" s="17" t="s">
        <v>37</v>
      </c>
      <c r="D61" s="17"/>
      <c r="E61" s="17"/>
      <c r="F61" s="17" t="s">
        <v>38</v>
      </c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</row>
    <row r="62" spans="1:22">
      <c r="C62" s="4"/>
      <c r="D62" s="4" t="s">
        <v>36</v>
      </c>
      <c r="E62" s="4" t="s">
        <v>21</v>
      </c>
      <c r="F62" s="4">
        <v>2023</v>
      </c>
      <c r="G62" s="4">
        <v>2024</v>
      </c>
      <c r="H62" s="4">
        <v>2025</v>
      </c>
      <c r="I62" s="4">
        <v>2026</v>
      </c>
      <c r="J62" s="4">
        <v>2027</v>
      </c>
      <c r="K62" s="4">
        <v>2028</v>
      </c>
      <c r="L62" s="4">
        <v>2029</v>
      </c>
      <c r="M62" s="4">
        <v>2030</v>
      </c>
      <c r="N62" s="4">
        <v>2031</v>
      </c>
      <c r="O62" s="4">
        <v>2032</v>
      </c>
      <c r="P62" s="4">
        <v>2033</v>
      </c>
      <c r="Q62" s="4">
        <v>2034</v>
      </c>
      <c r="R62" s="4">
        <v>2035</v>
      </c>
      <c r="S62" s="7"/>
    </row>
    <row r="63" spans="1:22">
      <c r="C63" s="5">
        <v>1</v>
      </c>
      <c r="D63" s="5" t="str" cm="1">
        <f t="array" ref="D63">INDEX(sys.options,C63)</f>
        <v>Option 1 - Reactive repairs</v>
      </c>
      <c r="E63" s="5" t="s">
        <v>24</v>
      </c>
      <c r="F63" s="25">
        <v>0</v>
      </c>
      <c r="G63" s="25">
        <f>50%*SUM(G56:H56)</f>
        <v>0</v>
      </c>
      <c r="H63" s="25">
        <f t="shared" ref="H63:R63" si="4">50%*SUM(H56:I56)</f>
        <v>0</v>
      </c>
      <c r="I63" s="25">
        <f t="shared" si="4"/>
        <v>0</v>
      </c>
      <c r="J63" s="25">
        <f t="shared" si="4"/>
        <v>0</v>
      </c>
      <c r="K63" s="25">
        <f t="shared" si="4"/>
        <v>0</v>
      </c>
      <c r="L63" s="25">
        <f t="shared" si="4"/>
        <v>0</v>
      </c>
      <c r="M63" s="25">
        <f t="shared" si="4"/>
        <v>0</v>
      </c>
      <c r="N63" s="25">
        <f t="shared" si="4"/>
        <v>0</v>
      </c>
      <c r="O63" s="25">
        <f t="shared" si="4"/>
        <v>0</v>
      </c>
      <c r="P63" s="25">
        <f t="shared" si="4"/>
        <v>0</v>
      </c>
      <c r="Q63" s="25">
        <f t="shared" si="4"/>
        <v>0</v>
      </c>
      <c r="R63" s="25">
        <f t="shared" si="4"/>
        <v>0</v>
      </c>
      <c r="S63" s="6"/>
    </row>
    <row r="64" spans="1:22">
      <c r="C64" s="5">
        <v>2</v>
      </c>
      <c r="D64" s="5" t="str" cm="1">
        <f t="array" ref="D64">INDEX(sys.options,C64)</f>
        <v>Option 2 - Improve diagnostic data and undertake iterative improvements</v>
      </c>
      <c r="E64" s="5" t="s">
        <v>24</v>
      </c>
      <c r="F64" s="25">
        <v>0</v>
      </c>
      <c r="G64" s="25">
        <f t="shared" ref="G64:R64" si="5">50%*SUM(G57:H57)</f>
        <v>0</v>
      </c>
      <c r="H64" s="25">
        <f t="shared" si="5"/>
        <v>0</v>
      </c>
      <c r="I64" s="25">
        <f t="shared" si="5"/>
        <v>900000</v>
      </c>
      <c r="J64" s="25">
        <f t="shared" si="5"/>
        <v>2050000</v>
      </c>
      <c r="K64" s="25">
        <f t="shared" si="5"/>
        <v>1400000</v>
      </c>
      <c r="L64" s="25">
        <f t="shared" si="5"/>
        <v>500000</v>
      </c>
      <c r="M64" s="25">
        <f t="shared" si="5"/>
        <v>500000</v>
      </c>
      <c r="N64" s="25">
        <f t="shared" si="5"/>
        <v>550000</v>
      </c>
      <c r="O64" s="25">
        <f t="shared" si="5"/>
        <v>4300000</v>
      </c>
      <c r="P64" s="25">
        <f t="shared" si="5"/>
        <v>7950000</v>
      </c>
      <c r="Q64" s="25">
        <f t="shared" si="5"/>
        <v>3950000</v>
      </c>
      <c r="R64" s="25">
        <f t="shared" si="5"/>
        <v>0</v>
      </c>
      <c r="S64" s="6"/>
    </row>
    <row r="65" spans="3:19">
      <c r="C65" s="5">
        <v>3</v>
      </c>
      <c r="D65" s="5" t="str" cm="1">
        <f t="array" ref="D65">INDEX(sys.options,C65)</f>
        <v>Option 3 - Aged based GEA replacement program</v>
      </c>
      <c r="E65" s="5" t="s">
        <v>24</v>
      </c>
      <c r="F65" s="25">
        <v>0</v>
      </c>
      <c r="G65" s="25">
        <f t="shared" ref="G65:R65" si="6">50%*SUM(G58:H58)</f>
        <v>0</v>
      </c>
      <c r="H65" s="25">
        <f t="shared" si="6"/>
        <v>50000</v>
      </c>
      <c r="I65" s="25">
        <f t="shared" si="6"/>
        <v>4000000</v>
      </c>
      <c r="J65" s="25">
        <f t="shared" si="6"/>
        <v>3975000</v>
      </c>
      <c r="K65" s="25">
        <f t="shared" si="6"/>
        <v>3000000</v>
      </c>
      <c r="L65" s="25">
        <f t="shared" si="6"/>
        <v>2975000</v>
      </c>
      <c r="M65" s="25">
        <f t="shared" si="6"/>
        <v>25000</v>
      </c>
      <c r="N65" s="25">
        <f t="shared" si="6"/>
        <v>2000000</v>
      </c>
      <c r="O65" s="25">
        <f t="shared" si="6"/>
        <v>1975000</v>
      </c>
      <c r="P65" s="25">
        <f t="shared" si="6"/>
        <v>0</v>
      </c>
      <c r="Q65" s="25">
        <f t="shared" si="6"/>
        <v>0</v>
      </c>
      <c r="R65" s="25">
        <f t="shared" si="6"/>
        <v>0</v>
      </c>
      <c r="S65" s="6"/>
    </row>
    <row r="66" spans="3:19">
      <c r="C66" s="5">
        <v>4</v>
      </c>
      <c r="D66" s="5" t="str" cm="1">
        <f t="array" ref="D66">INDEX(sys.options,C66)</f>
        <v>Option 4 - Risk-based GEA replacement program</v>
      </c>
      <c r="E66" s="5"/>
      <c r="F66" s="25">
        <v>0</v>
      </c>
      <c r="G66" s="25">
        <f t="shared" ref="G66:R66" si="7">50%*SUM(G59:H59)</f>
        <v>0</v>
      </c>
      <c r="H66" s="25">
        <f t="shared" si="7"/>
        <v>25000</v>
      </c>
      <c r="I66" s="25">
        <f t="shared" si="7"/>
        <v>2025000</v>
      </c>
      <c r="J66" s="25">
        <f t="shared" si="7"/>
        <v>3975000</v>
      </c>
      <c r="K66" s="25">
        <f t="shared" si="7"/>
        <v>1975000</v>
      </c>
      <c r="L66" s="25">
        <f t="shared" si="7"/>
        <v>0</v>
      </c>
      <c r="M66" s="25">
        <f t="shared" si="7"/>
        <v>50000</v>
      </c>
      <c r="N66" s="25">
        <f t="shared" si="7"/>
        <v>5000000</v>
      </c>
      <c r="O66" s="25">
        <f t="shared" si="7"/>
        <v>4950000</v>
      </c>
      <c r="P66" s="25">
        <f t="shared" si="7"/>
        <v>0</v>
      </c>
      <c r="Q66" s="25">
        <f t="shared" si="7"/>
        <v>0</v>
      </c>
      <c r="R66" s="25">
        <f t="shared" si="7"/>
        <v>0</v>
      </c>
      <c r="S66" s="6"/>
    </row>
    <row r="68" spans="3:19">
      <c r="C68" s="17" t="s">
        <v>39</v>
      </c>
      <c r="D68" s="17"/>
      <c r="E68" s="17"/>
      <c r="F68" s="17"/>
      <c r="G68" s="17"/>
      <c r="H68" s="17"/>
      <c r="I68" s="17"/>
      <c r="J68" s="17"/>
      <c r="K68" s="17"/>
    </row>
    <row r="69" spans="3:19">
      <c r="C69" s="4"/>
      <c r="D69" s="4" t="s">
        <v>36</v>
      </c>
      <c r="E69" s="4" t="s">
        <v>21</v>
      </c>
      <c r="F69" s="4" t="s">
        <v>40</v>
      </c>
      <c r="G69" s="4" t="s">
        <v>41</v>
      </c>
      <c r="H69" s="4" t="s">
        <v>42</v>
      </c>
      <c r="I69" s="4" t="s">
        <v>43</v>
      </c>
      <c r="J69" s="4" t="s">
        <v>44</v>
      </c>
      <c r="K69" s="26" t="s">
        <v>45</v>
      </c>
    </row>
    <row r="70" spans="3:19">
      <c r="C70" s="5">
        <v>1</v>
      </c>
      <c r="D70" s="5" t="str" cm="1">
        <f t="array" ref="D70">INDEX(sys.options,C70)</f>
        <v>Option 1 - Reactive repairs</v>
      </c>
      <c r="E70" s="5" t="s">
        <v>24</v>
      </c>
      <c r="F70" s="27">
        <f>NPV(RealWACC,F63:R63)*(1+RealWACC)/millions</f>
        <v>0</v>
      </c>
      <c r="G70" s="27">
        <f>SUM(F63:G63)/millions</f>
        <v>0</v>
      </c>
      <c r="H70" s="27">
        <f>SUM(H63:L63)/millions</f>
        <v>0</v>
      </c>
      <c r="I70" s="27">
        <f>SUM(M63:Q63)/1000000</f>
        <v>0</v>
      </c>
      <c r="J70" s="27">
        <f>SUM(G70:I70)</f>
        <v>0</v>
      </c>
      <c r="K70" s="27">
        <f>SUM(F56:Q56)/millions-J70</f>
        <v>0</v>
      </c>
    </row>
    <row r="71" spans="3:19">
      <c r="C71" s="5">
        <v>2</v>
      </c>
      <c r="D71" s="5" t="str" cm="1">
        <f t="array" ref="D71">INDEX(sys.options,C71)</f>
        <v>Option 2 - Improve diagnostic data and undertake iterative improvements</v>
      </c>
      <c r="E71" s="5" t="s">
        <v>24</v>
      </c>
      <c r="F71" s="27">
        <f>NPV(RealWACC,F64:R64)*(1+RealWACC)/millions</f>
        <v>14.417191620168964</v>
      </c>
      <c r="G71" s="27">
        <f>SUM(F64:G64)/millions</f>
        <v>0</v>
      </c>
      <c r="H71" s="27">
        <f>SUM(H64:L64)/millions</f>
        <v>4.8499999999999996</v>
      </c>
      <c r="I71" s="27">
        <f t="shared" ref="I71:I73" si="8">SUM(M64:Q64)/1000000</f>
        <v>17.25</v>
      </c>
      <c r="J71" s="27">
        <f t="shared" ref="J71:J73" si="9">SUM(G71:I71)</f>
        <v>22.1</v>
      </c>
      <c r="K71" s="27">
        <f>SUM(F57:Q57)/millions-J71</f>
        <v>0</v>
      </c>
    </row>
    <row r="72" spans="3:19">
      <c r="C72" s="5">
        <v>3</v>
      </c>
      <c r="D72" s="5" t="str" cm="1">
        <f t="array" ref="D72">INDEX(sys.options,C72)</f>
        <v>Option 3 - Aged based GEA replacement program</v>
      </c>
      <c r="E72" s="5" t="s">
        <v>24</v>
      </c>
      <c r="F72" s="27">
        <f>NPV(RealWACC,F65:R65)*(1+RealWACC)/millions</f>
        <v>13.865017067399544</v>
      </c>
      <c r="G72" s="27">
        <f>SUM(F65:G65)/millions</f>
        <v>0</v>
      </c>
      <c r="H72" s="27">
        <f>SUM(H65:L65)/millions</f>
        <v>14</v>
      </c>
      <c r="I72" s="27">
        <f t="shared" si="8"/>
        <v>4</v>
      </c>
      <c r="J72" s="27">
        <f t="shared" si="9"/>
        <v>18</v>
      </c>
      <c r="K72" s="27">
        <f>SUM(F58:P58)/millions-J72</f>
        <v>0</v>
      </c>
    </row>
    <row r="73" spans="3:19">
      <c r="C73" s="5">
        <v>4</v>
      </c>
      <c r="D73" s="5" t="str" cm="1">
        <f t="array" ref="D73">INDEX(sys.options,C73)</f>
        <v>Option 4 - Risk-based GEA replacement program</v>
      </c>
      <c r="E73" s="5"/>
      <c r="F73" s="27">
        <f>NPV(RealWACC,F66:R66)*(1+RealWACC)/millions</f>
        <v>13.060340865124308</v>
      </c>
      <c r="G73" s="27">
        <f>SUM(F66:G66)/millions</f>
        <v>0</v>
      </c>
      <c r="H73" s="27">
        <f>SUM(H66:L66)/millions</f>
        <v>8</v>
      </c>
      <c r="I73" s="27">
        <f t="shared" si="8"/>
        <v>10</v>
      </c>
      <c r="J73" s="27">
        <f t="shared" si="9"/>
        <v>18</v>
      </c>
      <c r="K73" s="27">
        <f>SUM(F59:P59)/millions-J73</f>
        <v>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3840557847574E8A2F34BEAF52EB06" ma:contentTypeVersion="16" ma:contentTypeDescription="Create a new document." ma:contentTypeScope="" ma:versionID="171d3d7ba4714804697c7c907862e35b">
  <xsd:schema xmlns:xsd="http://www.w3.org/2001/XMLSchema" xmlns:xs="http://www.w3.org/2001/XMLSchema" xmlns:p="http://schemas.microsoft.com/office/2006/metadata/properties" xmlns:ns2="11cdd4fa-266d-4037-89ac-74561c71e551" xmlns:ns3="74d6daee-f4a7-4732-a98f-e16bcf69aece" targetNamespace="http://schemas.microsoft.com/office/2006/metadata/properties" ma:root="true" ma:fieldsID="9fbb99f91ff5e90d76996f72b65409aa" ns2:_="" ns3:_="">
    <xsd:import namespace="11cdd4fa-266d-4037-89ac-74561c71e551"/>
    <xsd:import namespace="74d6daee-f4a7-4732-a98f-e16bcf69ae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dd4fa-266d-4037-89ac-74561c71e5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eeeb581-cbb3-4079-81a4-cc92836bd0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d6daee-f4a7-4732-a98f-e16bcf69aec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f5d188-7959-4383-af8d-fe7395181e03}" ma:internalName="TaxCatchAll" ma:showField="CatchAllData" ma:web="74d6daee-f4a7-4732-a98f-e16bcf69ae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d6daee-f4a7-4732-a98f-e16bcf69aece" xsi:nil="true"/>
    <lcf76f155ced4ddcb4097134ff3c332f xmlns="11cdd4fa-266d-4037-89ac-74561c71e5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C833F61-8347-4B00-BCAA-854B10374FDE}"/>
</file>

<file path=customXml/itemProps2.xml><?xml version="1.0" encoding="utf-8"?>
<ds:datastoreItem xmlns:ds="http://schemas.openxmlformats.org/officeDocument/2006/customXml" ds:itemID="{908AE462-3E38-4454-8E09-F23A2940A7D3}"/>
</file>

<file path=customXml/itemProps3.xml><?xml version="1.0" encoding="utf-8"?>
<ds:datastoreItem xmlns:ds="http://schemas.openxmlformats.org/officeDocument/2006/customXml" ds:itemID="{2DC465A0-F87A-4CE1-99BE-CF3EC1E29C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Turnley</dc:creator>
  <cp:keywords/>
  <dc:description/>
  <cp:lastModifiedBy>Matosin, Nives</cp:lastModifiedBy>
  <cp:revision/>
  <dcterms:created xsi:type="dcterms:W3CDTF">2023-10-31T05:42:35Z</dcterms:created>
  <dcterms:modified xsi:type="dcterms:W3CDTF">2023-12-20T23:43:23Z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0x010100713840557847574E8A2F34BEAF52EB06</vt:lpwstr>
  </property>
  <property fmtid="{D5CDD505-2E9C-101B-9397-08002B2CF9AE}" pid="3" name="MediaServiceImageTags">
    <vt:lpwstr/>
  </property>
</Properties>
</file>