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codeName="ThisWorkbook"/>
  <mc:AlternateContent xmlns:mc="http://schemas.openxmlformats.org/markup-compatibility/2006">
    <mc:Choice Requires="x15">
      <x15ac:absPath xmlns:x15ac="http://schemas.microsoft.com/office/spreadsheetml/2010/11/ac" url="H:\Leanne\DBNGP AA6\web 2\"/>
    </mc:Choice>
  </mc:AlternateContent>
  <xr:revisionPtr revIDLastSave="0" documentId="13_ncr:1_{0B675736-6D1C-4D73-BBC5-EEF39AAE5E03}" xr6:coauthVersionLast="47" xr6:coauthVersionMax="47" xr10:uidLastSave="{00000000-0000-0000-0000-000000000000}"/>
  <bookViews>
    <workbookView xWindow="28680" yWindow="90" windowWidth="29040" windowHeight="15840" tabRatio="743" xr2:uid="{00000000-000D-0000-FFFF-FFFF00000000}"/>
  </bookViews>
  <sheets>
    <sheet name="Cover Sheet" sheetId="462" r:id="rId1"/>
    <sheet name="Inputs_Calcs &gt;&gt;&gt;" sheetId="444" r:id="rId2"/>
    <sheet name="Labour cost esc" sheetId="85" r:id="rId3"/>
    <sheet name="Capex calcs-AA5" sheetId="461" state="hidden" r:id="rId4"/>
    <sheet name="Capex calcs" sheetId="209" r:id="rId5"/>
    <sheet name="Outputs &gt;&gt;&gt;" sheetId="384" r:id="rId6"/>
    <sheet name="Total spend" sheetId="436" r:id="rId7"/>
    <sheet name="Spend by Business Case" sheetId="452" r:id="rId8"/>
    <sheet name="Spend by asset class" sheetId="445" r:id="rId9"/>
    <sheet name="Spend by vision driver" sheetId="449" r:id="rId10"/>
    <sheet name="Charts &amp; Tables&gt;&gt;" sheetId="454" r:id="rId11"/>
    <sheet name="By driver" sheetId="455" r:id="rId12"/>
    <sheet name="By asset class" sheetId="456" r:id="rId13"/>
    <sheet name="Capex Summary" sheetId="458" r:id="rId14"/>
  </sheets>
  <externalReferences>
    <externalReference r:id="rId15"/>
    <externalReference r:id="rId16"/>
    <externalReference r:id="rId17"/>
  </externalReferences>
  <definedNames>
    <definedName name="_Fill" localSheetId="1" hidden="1">#REF!</definedName>
    <definedName name="_Fill" localSheetId="5" hidden="1">#REF!</definedName>
    <definedName name="_Fill" hidden="1">#REF!</definedName>
    <definedName name="_xlnm._FilterDatabase" localSheetId="4" hidden="1">'Capex calcs'!$A$4:$AH$204</definedName>
    <definedName name="_xlnm._FilterDatabase" localSheetId="3" hidden="1">'Capex calcs-AA5'!$A$4:$AH$110</definedName>
    <definedName name="_Key1" localSheetId="1" hidden="1">#REF!</definedName>
    <definedName name="_Key1" localSheetId="5" hidden="1">#REF!</definedName>
    <definedName name="_Key1" hidden="1">#REF!</definedName>
    <definedName name="_Key2" localSheetId="1" hidden="1">#REF!</definedName>
    <definedName name="_Key2" localSheetId="5" hidden="1">#REF!</definedName>
    <definedName name="_Key2" hidden="1">#REF!</definedName>
    <definedName name="_Order1" hidden="1">255</definedName>
    <definedName name="_Order2" hidden="1">255</definedName>
    <definedName name="coded" localSheetId="1" hidden="1">#REF!</definedName>
    <definedName name="coded" localSheetId="5" hidden="1">#REF!</definedName>
    <definedName name="coded" hidden="1">#REF!</definedName>
    <definedName name="hardcoded" localSheetId="1" hidden="1">#REF!</definedName>
    <definedName name="hardcoded" localSheetId="5" hidden="1">#REF!</definedName>
    <definedName name="hardcoded" hidden="1">#REF!</definedName>
    <definedName name="kimcopy" localSheetId="1" hidden="1">#REF!</definedName>
    <definedName name="kimcopy" localSheetId="5" hidden="1">#REF!</definedName>
    <definedName name="kimcopy" hidden="1">#REF!</definedName>
    <definedName name="lnk020712091501" hidden="1">'[1]Output - overview'!#REF!</definedName>
    <definedName name="lnk020712112410" hidden="1">[2]Variables!#REF!</definedName>
    <definedName name="lnk030712164910" hidden="1">'[2]Input - RRM'!#REF!</definedName>
    <definedName name="lnk050712093357" hidden="1">'[2]Input - RRM'!#REF!</definedName>
    <definedName name="lnk050712103047" hidden="1">'[2]Input - RRM'!#REF!</definedName>
    <definedName name="lnk050712151257" hidden="1">'[2]Input - RRM'!#REF!</definedName>
    <definedName name="lnk050712163840" hidden="1">'[2]Input - RRM'!#REF!</definedName>
    <definedName name="lnk050712164107" hidden="1">'[2]Input - RRM'!#REF!</definedName>
    <definedName name="lnk060712094852" hidden="1">'[2]Non-Cap'!#REF!</definedName>
    <definedName name="lnk060712112354" hidden="1">'[2]Depn Rev'!#REF!</definedName>
    <definedName name="lnk060712114411" hidden="1">'[2]Input - RRM'!#REF!</definedName>
    <definedName name="lnk090712102058" hidden="1">'[2]Assets Revenue'!#REF!</definedName>
    <definedName name="lnk130712093113" hidden="1">'[2]Input - RRM'!#REF!</definedName>
    <definedName name="lnk130712094655" hidden="1">'[2]Input - RRM'!#REF!</definedName>
    <definedName name="lnk220612121707" hidden="1">[2]WACC!#REF!</definedName>
    <definedName name="lnk270612122657" hidden="1">'[2]Working Cap'!#REF!</definedName>
    <definedName name="lnk270612122755" hidden="1">'[2]Working Cap'!#REF!</definedName>
    <definedName name="lnk270712101443" hidden="1">'[2]Input - RRM'!#REF!</definedName>
    <definedName name="lnk270712161620" hidden="1">'[2]Input - RRM'!#REF!</definedName>
    <definedName name="lnk280612104650" hidden="1">'[2]Depn Cost'!#REF!</definedName>
    <definedName name="_xlnm.Print_Area" localSheetId="9">'Spend by vision driver'!$A$1:$U$30</definedName>
    <definedName name="Servicehardcoded" localSheetId="1" hidden="1">#REF!</definedName>
    <definedName name="Servicehardcoded" localSheetId="5" hidden="1">#REF!</definedName>
    <definedName name="Servicehardcoded" hidden="1">#REF!</definedName>
    <definedName name="servicelist" localSheetId="1" hidden="1">#REF!</definedName>
    <definedName name="servicelist" localSheetId="5" hidden="1">#REF!</definedName>
    <definedName name="servicelist" hidden="1">#REF!</definedName>
    <definedName name="UNI_FILT_OFFSPEC" hidden="1">2</definedName>
    <definedName name="UNI_FILT_ONSPEC" hidden="1">1</definedName>
    <definedName name="UNI_NOTHING" hidden="1">0</definedName>
    <definedName name="UNI_PRES_FILTER" hidden="1">1</definedName>
    <definedName name="UNI_PRES_HEADINGS" hidden="1">16</definedName>
    <definedName name="UNI_PRES_INVERT" hidden="1">2</definedName>
    <definedName name="UNI_PRES_MATRIX" hidden="1">4</definedName>
    <definedName name="UNI_PRES_MERGED" hidden="1">8</definedName>
    <definedName name="UNI_PRES_OUTLIERS" hidden="1">32</definedName>
    <definedName name="UNI_RET_ATTRIB" hidden="1">64</definedName>
    <definedName name="UNI_RET_CONF" hidden="1">32</definedName>
    <definedName name="UNI_RET_DESC" hidden="1">4</definedName>
    <definedName name="UNI_RET_EQUIP" hidden="1">1</definedName>
    <definedName name="UNI_RET_OFFSPEC" hidden="1">512</definedName>
    <definedName name="UNI_RET_ONSPEC" hidden="1">256</definedName>
    <definedName name="UNI_RET_PROP" hidden="1">32</definedName>
    <definedName name="UNI_RET_PROPDESC" hidden="1">64</definedName>
    <definedName name="UNI_RET_SMPLPNT" hidden="1">4</definedName>
    <definedName name="UNI_RET_SPECMAX" hidden="1">2048</definedName>
    <definedName name="UNI_RET_SPECMIN" hidden="1">1024</definedName>
    <definedName name="UNI_RET_TAG" hidden="1">1</definedName>
    <definedName name="UNI_RET_TESTTIME" hidden="1">128</definedName>
    <definedName name="UNI_RET_TIME" hidden="1">8</definedName>
    <definedName name="UNI_RET_UNIT" hidden="1">2</definedName>
    <definedName name="UNI_RET_VALUE" hidden="1">16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7" i="458" l="1"/>
  <c r="F28" i="458" l="1"/>
  <c r="E28" i="458"/>
  <c r="D28" i="458"/>
  <c r="C28" i="458"/>
  <c r="B28" i="458"/>
  <c r="F27" i="458"/>
  <c r="G27" i="458" s="1"/>
  <c r="E27" i="458"/>
  <c r="D27" i="458"/>
  <c r="C27" i="458"/>
  <c r="B27" i="458"/>
  <c r="F26" i="458"/>
  <c r="E26" i="458"/>
  <c r="D26" i="458"/>
  <c r="C26" i="458"/>
  <c r="B26" i="458"/>
  <c r="G26" i="458" s="1"/>
  <c r="F25" i="458"/>
  <c r="E25" i="458"/>
  <c r="D25" i="458"/>
  <c r="G25" i="458" s="1"/>
  <c r="C25" i="458"/>
  <c r="B25" i="458"/>
  <c r="F24" i="458"/>
  <c r="E24" i="458"/>
  <c r="D24" i="458"/>
  <c r="C24" i="458"/>
  <c r="B24" i="458"/>
  <c r="G24" i="458" s="1"/>
  <c r="F23" i="458"/>
  <c r="E23" i="458"/>
  <c r="D23" i="458"/>
  <c r="C23" i="458"/>
  <c r="B23" i="458"/>
  <c r="G23" i="458" s="1"/>
  <c r="F22" i="458"/>
  <c r="E22" i="458"/>
  <c r="D22" i="458"/>
  <c r="C22" i="458"/>
  <c r="B22" i="458"/>
  <c r="F21" i="458"/>
  <c r="E21" i="458"/>
  <c r="D21" i="458"/>
  <c r="C21" i="458"/>
  <c r="G21" i="458" s="1"/>
  <c r="B21" i="458"/>
  <c r="F20" i="458"/>
  <c r="E20" i="458"/>
  <c r="G20" i="458" s="1"/>
  <c r="D20" i="458"/>
  <c r="C20" i="458"/>
  <c r="B20" i="458"/>
  <c r="F19" i="458"/>
  <c r="E19" i="458"/>
  <c r="D19" i="458"/>
  <c r="C19" i="458"/>
  <c r="G19" i="458" s="1"/>
  <c r="B19" i="458"/>
  <c r="F18" i="458"/>
  <c r="E18" i="458"/>
  <c r="D18" i="458"/>
  <c r="C18" i="458"/>
  <c r="G18" i="458" s="1"/>
  <c r="B18" i="458"/>
  <c r="C17" i="458"/>
  <c r="D17" i="458"/>
  <c r="E17" i="458"/>
  <c r="F17" i="458"/>
  <c r="B29" i="458"/>
  <c r="G22" i="458"/>
  <c r="B9" i="456"/>
  <c r="B8" i="456"/>
  <c r="B7" i="456"/>
  <c r="B6" i="456"/>
  <c r="B5" i="456"/>
  <c r="B4" i="456"/>
  <c r="B3" i="456"/>
  <c r="B2" i="456"/>
  <c r="B2" i="455"/>
  <c r="B4" i="455"/>
  <c r="B3" i="455"/>
  <c r="I12" i="85"/>
  <c r="I14" i="85"/>
  <c r="N7" i="85"/>
  <c r="M7" i="85"/>
  <c r="L7" i="85"/>
  <c r="K7" i="85"/>
  <c r="J7" i="85"/>
  <c r="I7" i="85"/>
  <c r="L12" i="85"/>
  <c r="K12" i="85"/>
  <c r="J12" i="85"/>
  <c r="E29" i="458" l="1"/>
  <c r="G28" i="458"/>
  <c r="C29" i="458"/>
  <c r="G17" i="458"/>
  <c r="G29" i="458" s="1"/>
  <c r="D29" i="458"/>
  <c r="F29" i="458"/>
  <c r="J14" i="85"/>
  <c r="W5" i="209"/>
  <c r="AC5" i="209" s="1"/>
  <c r="B19" i="436" l="1"/>
  <c r="B26" i="436" s="1"/>
  <c r="C19" i="436"/>
  <c r="C26" i="436" s="1"/>
  <c r="D19" i="436"/>
  <c r="D26" i="436" s="1"/>
  <c r="E19" i="436"/>
  <c r="E26" i="436" s="1"/>
  <c r="F19" i="436"/>
  <c r="F26" i="436" s="1"/>
  <c r="C4" i="436" l="1"/>
  <c r="C11" i="436" s="1"/>
  <c r="B4" i="436"/>
  <c r="B11" i="436" s="1"/>
  <c r="W197" i="209" l="1"/>
  <c r="AC197" i="209" s="1"/>
  <c r="X197" i="209"/>
  <c r="AD197" i="209" s="1"/>
  <c r="Y197" i="209"/>
  <c r="AE197" i="209" s="1"/>
  <c r="Z197" i="209"/>
  <c r="AF197" i="209" s="1"/>
  <c r="AA197" i="209"/>
  <c r="AG197" i="209" s="1"/>
  <c r="W198" i="209"/>
  <c r="AC198" i="209" s="1"/>
  <c r="X198" i="209"/>
  <c r="AD198" i="209" s="1"/>
  <c r="Y198" i="209"/>
  <c r="AE198" i="209" s="1"/>
  <c r="Z198" i="209"/>
  <c r="AF198" i="209" s="1"/>
  <c r="AA198" i="209"/>
  <c r="AG198" i="209" s="1"/>
  <c r="W199" i="209"/>
  <c r="AC199" i="209" s="1"/>
  <c r="X199" i="209"/>
  <c r="AD199" i="209" s="1"/>
  <c r="Y199" i="209"/>
  <c r="AE199" i="209" s="1"/>
  <c r="Z199" i="209"/>
  <c r="AA199" i="209"/>
  <c r="AG199" i="209" s="1"/>
  <c r="W200" i="209"/>
  <c r="AC200" i="209" s="1"/>
  <c r="X200" i="209"/>
  <c r="AD200" i="209" s="1"/>
  <c r="Y200" i="209"/>
  <c r="AE200" i="209" s="1"/>
  <c r="Z200" i="209"/>
  <c r="AF200" i="209" s="1"/>
  <c r="AA200" i="209"/>
  <c r="AG200" i="209" s="1"/>
  <c r="W201" i="209"/>
  <c r="X201" i="209"/>
  <c r="AD201" i="209" s="1"/>
  <c r="Y201" i="209"/>
  <c r="AE201" i="209" s="1"/>
  <c r="Z201" i="209"/>
  <c r="AF201" i="209" s="1"/>
  <c r="AA201" i="209"/>
  <c r="AG201" i="209" s="1"/>
  <c r="W202" i="209"/>
  <c r="X202" i="209"/>
  <c r="AD202" i="209" s="1"/>
  <c r="Y202" i="209"/>
  <c r="AE202" i="209" s="1"/>
  <c r="Z202" i="209"/>
  <c r="AF202" i="209" s="1"/>
  <c r="AA202" i="209"/>
  <c r="AG202" i="209" s="1"/>
  <c r="W203" i="209"/>
  <c r="X203" i="209"/>
  <c r="AD203" i="209" s="1"/>
  <c r="Y203" i="209"/>
  <c r="AE203" i="209" s="1"/>
  <c r="Z203" i="209"/>
  <c r="AF203" i="209" s="1"/>
  <c r="AA203" i="209"/>
  <c r="AG203" i="209" s="1"/>
  <c r="W204" i="209"/>
  <c r="AC204" i="209" s="1"/>
  <c r="X204" i="209"/>
  <c r="AD204" i="209" s="1"/>
  <c r="Y204" i="209"/>
  <c r="AE204" i="209" s="1"/>
  <c r="Z204" i="209"/>
  <c r="AF204" i="209" s="1"/>
  <c r="AA204" i="209"/>
  <c r="AG204" i="209" s="1"/>
  <c r="W6" i="209"/>
  <c r="AC6" i="209" s="1"/>
  <c r="X6" i="209"/>
  <c r="AD6" i="209" s="1"/>
  <c r="Y6" i="209"/>
  <c r="AE6" i="209" s="1"/>
  <c r="Z6" i="209"/>
  <c r="AF6" i="209" s="1"/>
  <c r="AA6" i="209"/>
  <c r="AG6" i="209" s="1"/>
  <c r="W7" i="209"/>
  <c r="AC7" i="209" s="1"/>
  <c r="X7" i="209"/>
  <c r="AD7" i="209" s="1"/>
  <c r="Y7" i="209"/>
  <c r="AE7" i="209" s="1"/>
  <c r="Z7" i="209"/>
  <c r="AF7" i="209" s="1"/>
  <c r="AA7" i="209"/>
  <c r="AG7" i="209" s="1"/>
  <c r="W8" i="209"/>
  <c r="AC8" i="209" s="1"/>
  <c r="X8" i="209"/>
  <c r="AD8" i="209" s="1"/>
  <c r="Y8" i="209"/>
  <c r="AE8" i="209" s="1"/>
  <c r="Z8" i="209"/>
  <c r="AA8" i="209"/>
  <c r="AG8" i="209" s="1"/>
  <c r="W9" i="209"/>
  <c r="AC9" i="209" s="1"/>
  <c r="X9" i="209"/>
  <c r="AD9" i="209" s="1"/>
  <c r="Y9" i="209"/>
  <c r="AE9" i="209" s="1"/>
  <c r="Z9" i="209"/>
  <c r="AF9" i="209" s="1"/>
  <c r="AA9" i="209"/>
  <c r="AG9" i="209" s="1"/>
  <c r="W10" i="209"/>
  <c r="AC10" i="209" s="1"/>
  <c r="X10" i="209"/>
  <c r="AD10" i="209" s="1"/>
  <c r="Y10" i="209"/>
  <c r="AE10" i="209" s="1"/>
  <c r="Z10" i="209"/>
  <c r="AF10" i="209" s="1"/>
  <c r="AA10" i="209"/>
  <c r="AG10" i="209" s="1"/>
  <c r="W11" i="209"/>
  <c r="AC11" i="209" s="1"/>
  <c r="X11" i="209"/>
  <c r="AD11" i="209" s="1"/>
  <c r="Y11" i="209"/>
  <c r="AE11" i="209" s="1"/>
  <c r="Z11" i="209"/>
  <c r="AF11" i="209" s="1"/>
  <c r="AA11" i="209"/>
  <c r="AG11" i="209" s="1"/>
  <c r="W12" i="209"/>
  <c r="AC12" i="209" s="1"/>
  <c r="X12" i="209"/>
  <c r="AD12" i="209" s="1"/>
  <c r="Y12" i="209"/>
  <c r="AE12" i="209" s="1"/>
  <c r="Z12" i="209"/>
  <c r="AF12" i="209" s="1"/>
  <c r="AA12" i="209"/>
  <c r="AG12" i="209" s="1"/>
  <c r="W13" i="209"/>
  <c r="AC13" i="209" s="1"/>
  <c r="X13" i="209"/>
  <c r="AD13" i="209" s="1"/>
  <c r="Y13" i="209"/>
  <c r="AE13" i="209" s="1"/>
  <c r="Z13" i="209"/>
  <c r="AF13" i="209" s="1"/>
  <c r="AA13" i="209"/>
  <c r="AG13" i="209" s="1"/>
  <c r="W14" i="209"/>
  <c r="AC14" i="209" s="1"/>
  <c r="X14" i="209"/>
  <c r="AD14" i="209" s="1"/>
  <c r="Y14" i="209"/>
  <c r="AE14" i="209" s="1"/>
  <c r="Z14" i="209"/>
  <c r="AF14" i="209" s="1"/>
  <c r="AA14" i="209"/>
  <c r="AG14" i="209" s="1"/>
  <c r="W15" i="209"/>
  <c r="AC15" i="209" s="1"/>
  <c r="X15" i="209"/>
  <c r="AD15" i="209" s="1"/>
  <c r="Y15" i="209"/>
  <c r="AE15" i="209" s="1"/>
  <c r="Z15" i="209"/>
  <c r="AF15" i="209" s="1"/>
  <c r="AA15" i="209"/>
  <c r="AG15" i="209" s="1"/>
  <c r="W16" i="209"/>
  <c r="AC16" i="209" s="1"/>
  <c r="X16" i="209"/>
  <c r="AD16" i="209" s="1"/>
  <c r="Y16" i="209"/>
  <c r="AE16" i="209" s="1"/>
  <c r="Z16" i="209"/>
  <c r="AF16" i="209" s="1"/>
  <c r="AA16" i="209"/>
  <c r="AG16" i="209" s="1"/>
  <c r="W17" i="209"/>
  <c r="AC17" i="209" s="1"/>
  <c r="X17" i="209"/>
  <c r="AD17" i="209" s="1"/>
  <c r="Y17" i="209"/>
  <c r="AE17" i="209" s="1"/>
  <c r="Z17" i="209"/>
  <c r="AF17" i="209" s="1"/>
  <c r="AA17" i="209"/>
  <c r="AG17" i="209" s="1"/>
  <c r="W18" i="209"/>
  <c r="AC18" i="209" s="1"/>
  <c r="X18" i="209"/>
  <c r="AD18" i="209" s="1"/>
  <c r="Y18" i="209"/>
  <c r="AE18" i="209" s="1"/>
  <c r="Z18" i="209"/>
  <c r="AF18" i="209" s="1"/>
  <c r="AA18" i="209"/>
  <c r="AG18" i="209" s="1"/>
  <c r="W19" i="209"/>
  <c r="AC19" i="209" s="1"/>
  <c r="X19" i="209"/>
  <c r="AD19" i="209" s="1"/>
  <c r="Y19" i="209"/>
  <c r="AE19" i="209" s="1"/>
  <c r="Z19" i="209"/>
  <c r="AF19" i="209" s="1"/>
  <c r="AA19" i="209"/>
  <c r="AG19" i="209" s="1"/>
  <c r="W20" i="209"/>
  <c r="AC20" i="209" s="1"/>
  <c r="X20" i="209"/>
  <c r="AD20" i="209" s="1"/>
  <c r="Y20" i="209"/>
  <c r="AE20" i="209" s="1"/>
  <c r="Z20" i="209"/>
  <c r="AF20" i="209" s="1"/>
  <c r="AA20" i="209"/>
  <c r="AG20" i="209" s="1"/>
  <c r="W21" i="209"/>
  <c r="AC21" i="209" s="1"/>
  <c r="X21" i="209"/>
  <c r="AD21" i="209" s="1"/>
  <c r="Y21" i="209"/>
  <c r="AE21" i="209" s="1"/>
  <c r="Z21" i="209"/>
  <c r="AF21" i="209" s="1"/>
  <c r="AA21" i="209"/>
  <c r="AG21" i="209" s="1"/>
  <c r="W22" i="209"/>
  <c r="AC22" i="209" s="1"/>
  <c r="X22" i="209"/>
  <c r="AD22" i="209" s="1"/>
  <c r="Y22" i="209"/>
  <c r="AE22" i="209" s="1"/>
  <c r="Z22" i="209"/>
  <c r="AF22" i="209" s="1"/>
  <c r="AA22" i="209"/>
  <c r="AG22" i="209" s="1"/>
  <c r="W23" i="209"/>
  <c r="AC23" i="209" s="1"/>
  <c r="X23" i="209"/>
  <c r="AD23" i="209" s="1"/>
  <c r="Y23" i="209"/>
  <c r="AE23" i="209" s="1"/>
  <c r="Z23" i="209"/>
  <c r="AF23" i="209" s="1"/>
  <c r="AA23" i="209"/>
  <c r="AG23" i="209" s="1"/>
  <c r="W24" i="209"/>
  <c r="AC24" i="209" s="1"/>
  <c r="X24" i="209"/>
  <c r="AD24" i="209" s="1"/>
  <c r="Y24" i="209"/>
  <c r="AE24" i="209" s="1"/>
  <c r="Z24" i="209"/>
  <c r="AF24" i="209" s="1"/>
  <c r="AA24" i="209"/>
  <c r="AG24" i="209" s="1"/>
  <c r="W25" i="209"/>
  <c r="AC25" i="209" s="1"/>
  <c r="X25" i="209"/>
  <c r="AD25" i="209" s="1"/>
  <c r="Y25" i="209"/>
  <c r="AE25" i="209" s="1"/>
  <c r="Z25" i="209"/>
  <c r="AF25" i="209" s="1"/>
  <c r="AA25" i="209"/>
  <c r="AG25" i="209" s="1"/>
  <c r="W26" i="209"/>
  <c r="AC26" i="209" s="1"/>
  <c r="X26" i="209"/>
  <c r="AD26" i="209" s="1"/>
  <c r="Y26" i="209"/>
  <c r="AE26" i="209" s="1"/>
  <c r="Z26" i="209"/>
  <c r="AF26" i="209" s="1"/>
  <c r="AA26" i="209"/>
  <c r="AG26" i="209" s="1"/>
  <c r="W27" i="209"/>
  <c r="AC27" i="209" s="1"/>
  <c r="X27" i="209"/>
  <c r="AD27" i="209" s="1"/>
  <c r="Y27" i="209"/>
  <c r="AE27" i="209" s="1"/>
  <c r="Z27" i="209"/>
  <c r="AF27" i="209" s="1"/>
  <c r="AA27" i="209"/>
  <c r="AG27" i="209" s="1"/>
  <c r="W28" i="209"/>
  <c r="AC28" i="209" s="1"/>
  <c r="X28" i="209"/>
  <c r="AD28" i="209" s="1"/>
  <c r="Y28" i="209"/>
  <c r="AE28" i="209" s="1"/>
  <c r="Z28" i="209"/>
  <c r="AF28" i="209" s="1"/>
  <c r="AA28" i="209"/>
  <c r="AG28" i="209" s="1"/>
  <c r="W29" i="209"/>
  <c r="AC29" i="209" s="1"/>
  <c r="X29" i="209"/>
  <c r="AD29" i="209" s="1"/>
  <c r="Y29" i="209"/>
  <c r="AE29" i="209" s="1"/>
  <c r="Z29" i="209"/>
  <c r="AF29" i="209" s="1"/>
  <c r="AA29" i="209"/>
  <c r="AG29" i="209" s="1"/>
  <c r="W30" i="209"/>
  <c r="AC30" i="209" s="1"/>
  <c r="X30" i="209"/>
  <c r="AD30" i="209" s="1"/>
  <c r="Y30" i="209"/>
  <c r="AE30" i="209" s="1"/>
  <c r="Z30" i="209"/>
  <c r="AF30" i="209" s="1"/>
  <c r="AA30" i="209"/>
  <c r="AG30" i="209" s="1"/>
  <c r="W31" i="209"/>
  <c r="AC31" i="209" s="1"/>
  <c r="X31" i="209"/>
  <c r="AD31" i="209" s="1"/>
  <c r="Y31" i="209"/>
  <c r="AE31" i="209" s="1"/>
  <c r="Z31" i="209"/>
  <c r="AF31" i="209" s="1"/>
  <c r="AA31" i="209"/>
  <c r="AG31" i="209" s="1"/>
  <c r="W32" i="209"/>
  <c r="AC32" i="209" s="1"/>
  <c r="X32" i="209"/>
  <c r="AD32" i="209" s="1"/>
  <c r="Y32" i="209"/>
  <c r="AE32" i="209" s="1"/>
  <c r="Z32" i="209"/>
  <c r="AF32" i="209" s="1"/>
  <c r="AA32" i="209"/>
  <c r="AG32" i="209" s="1"/>
  <c r="W33" i="209"/>
  <c r="AC33" i="209" s="1"/>
  <c r="X33" i="209"/>
  <c r="AD33" i="209" s="1"/>
  <c r="Y33" i="209"/>
  <c r="AE33" i="209" s="1"/>
  <c r="Z33" i="209"/>
  <c r="AF33" i="209" s="1"/>
  <c r="AA33" i="209"/>
  <c r="AG33" i="209" s="1"/>
  <c r="W34" i="209"/>
  <c r="AC34" i="209" s="1"/>
  <c r="X34" i="209"/>
  <c r="AD34" i="209" s="1"/>
  <c r="Y34" i="209"/>
  <c r="AE34" i="209" s="1"/>
  <c r="Z34" i="209"/>
  <c r="AF34" i="209" s="1"/>
  <c r="AA34" i="209"/>
  <c r="AG34" i="209" s="1"/>
  <c r="W35" i="209"/>
  <c r="AC35" i="209" s="1"/>
  <c r="X35" i="209"/>
  <c r="AD35" i="209" s="1"/>
  <c r="Y35" i="209"/>
  <c r="AE35" i="209" s="1"/>
  <c r="Z35" i="209"/>
  <c r="AF35" i="209" s="1"/>
  <c r="AA35" i="209"/>
  <c r="AG35" i="209" s="1"/>
  <c r="W36" i="209"/>
  <c r="AC36" i="209" s="1"/>
  <c r="X36" i="209"/>
  <c r="AD36" i="209" s="1"/>
  <c r="Y36" i="209"/>
  <c r="AE36" i="209" s="1"/>
  <c r="Z36" i="209"/>
  <c r="AF36" i="209" s="1"/>
  <c r="AA36" i="209"/>
  <c r="AG36" i="209" s="1"/>
  <c r="W37" i="209"/>
  <c r="AC37" i="209" s="1"/>
  <c r="X37" i="209"/>
  <c r="AD37" i="209" s="1"/>
  <c r="Y37" i="209"/>
  <c r="AE37" i="209" s="1"/>
  <c r="Z37" i="209"/>
  <c r="AF37" i="209" s="1"/>
  <c r="AA37" i="209"/>
  <c r="AG37" i="209" s="1"/>
  <c r="W38" i="209"/>
  <c r="AC38" i="209" s="1"/>
  <c r="X38" i="209"/>
  <c r="AD38" i="209" s="1"/>
  <c r="Y38" i="209"/>
  <c r="AE38" i="209" s="1"/>
  <c r="Z38" i="209"/>
  <c r="AF38" i="209" s="1"/>
  <c r="AA38" i="209"/>
  <c r="AG38" i="209" s="1"/>
  <c r="W39" i="209"/>
  <c r="AC39" i="209" s="1"/>
  <c r="X39" i="209"/>
  <c r="AD39" i="209" s="1"/>
  <c r="Y39" i="209"/>
  <c r="AE39" i="209" s="1"/>
  <c r="Z39" i="209"/>
  <c r="AF39" i="209" s="1"/>
  <c r="AA39" i="209"/>
  <c r="AG39" i="209" s="1"/>
  <c r="W40" i="209"/>
  <c r="AC40" i="209" s="1"/>
  <c r="X40" i="209"/>
  <c r="AD40" i="209" s="1"/>
  <c r="Y40" i="209"/>
  <c r="AE40" i="209" s="1"/>
  <c r="Z40" i="209"/>
  <c r="AF40" i="209" s="1"/>
  <c r="AA40" i="209"/>
  <c r="AG40" i="209" s="1"/>
  <c r="W41" i="209"/>
  <c r="AC41" i="209" s="1"/>
  <c r="X41" i="209"/>
  <c r="AD41" i="209" s="1"/>
  <c r="Y41" i="209"/>
  <c r="AE41" i="209" s="1"/>
  <c r="Z41" i="209"/>
  <c r="AF41" i="209" s="1"/>
  <c r="AA41" i="209"/>
  <c r="AG41" i="209" s="1"/>
  <c r="W42" i="209"/>
  <c r="AC42" i="209" s="1"/>
  <c r="X42" i="209"/>
  <c r="AD42" i="209" s="1"/>
  <c r="Y42" i="209"/>
  <c r="AE42" i="209" s="1"/>
  <c r="Z42" i="209"/>
  <c r="AF42" i="209" s="1"/>
  <c r="AA42" i="209"/>
  <c r="AG42" i="209" s="1"/>
  <c r="W43" i="209"/>
  <c r="AC43" i="209" s="1"/>
  <c r="X43" i="209"/>
  <c r="AD43" i="209" s="1"/>
  <c r="Y43" i="209"/>
  <c r="AE43" i="209" s="1"/>
  <c r="Z43" i="209"/>
  <c r="AF43" i="209" s="1"/>
  <c r="AA43" i="209"/>
  <c r="AG43" i="209" s="1"/>
  <c r="W44" i="209"/>
  <c r="AC44" i="209" s="1"/>
  <c r="X44" i="209"/>
  <c r="AD44" i="209" s="1"/>
  <c r="Y44" i="209"/>
  <c r="AE44" i="209" s="1"/>
  <c r="Z44" i="209"/>
  <c r="AF44" i="209" s="1"/>
  <c r="AA44" i="209"/>
  <c r="AG44" i="209" s="1"/>
  <c r="W45" i="209"/>
  <c r="AC45" i="209" s="1"/>
  <c r="X45" i="209"/>
  <c r="AD45" i="209" s="1"/>
  <c r="Y45" i="209"/>
  <c r="AE45" i="209" s="1"/>
  <c r="Z45" i="209"/>
  <c r="AF45" i="209" s="1"/>
  <c r="AA45" i="209"/>
  <c r="AG45" i="209" s="1"/>
  <c r="W46" i="209"/>
  <c r="AC46" i="209" s="1"/>
  <c r="X46" i="209"/>
  <c r="AD46" i="209" s="1"/>
  <c r="Y46" i="209"/>
  <c r="AE46" i="209" s="1"/>
  <c r="Z46" i="209"/>
  <c r="AF46" i="209" s="1"/>
  <c r="AA46" i="209"/>
  <c r="AG46" i="209" s="1"/>
  <c r="W47" i="209"/>
  <c r="AC47" i="209" s="1"/>
  <c r="X47" i="209"/>
  <c r="AD47" i="209" s="1"/>
  <c r="Y47" i="209"/>
  <c r="AE47" i="209" s="1"/>
  <c r="Z47" i="209"/>
  <c r="AF47" i="209" s="1"/>
  <c r="AA47" i="209"/>
  <c r="AG47" i="209" s="1"/>
  <c r="W48" i="209"/>
  <c r="AC48" i="209" s="1"/>
  <c r="X48" i="209"/>
  <c r="AD48" i="209" s="1"/>
  <c r="Y48" i="209"/>
  <c r="AE48" i="209" s="1"/>
  <c r="Z48" i="209"/>
  <c r="AF48" i="209" s="1"/>
  <c r="AA48" i="209"/>
  <c r="AG48" i="209" s="1"/>
  <c r="W49" i="209"/>
  <c r="AC49" i="209" s="1"/>
  <c r="X49" i="209"/>
  <c r="AD49" i="209" s="1"/>
  <c r="Y49" i="209"/>
  <c r="AE49" i="209" s="1"/>
  <c r="Z49" i="209"/>
  <c r="AF49" i="209" s="1"/>
  <c r="AA49" i="209"/>
  <c r="AG49" i="209" s="1"/>
  <c r="W50" i="209"/>
  <c r="AC50" i="209" s="1"/>
  <c r="X50" i="209"/>
  <c r="AD50" i="209" s="1"/>
  <c r="Y50" i="209"/>
  <c r="AE50" i="209" s="1"/>
  <c r="Z50" i="209"/>
  <c r="AF50" i="209" s="1"/>
  <c r="AA50" i="209"/>
  <c r="AG50" i="209" s="1"/>
  <c r="W51" i="209"/>
  <c r="AC51" i="209" s="1"/>
  <c r="X51" i="209"/>
  <c r="AD51" i="209" s="1"/>
  <c r="Y51" i="209"/>
  <c r="AE51" i="209" s="1"/>
  <c r="Z51" i="209"/>
  <c r="AF51" i="209" s="1"/>
  <c r="AA51" i="209"/>
  <c r="AG51" i="209" s="1"/>
  <c r="W52" i="209"/>
  <c r="AC52" i="209" s="1"/>
  <c r="X52" i="209"/>
  <c r="AD52" i="209" s="1"/>
  <c r="Y52" i="209"/>
  <c r="AE52" i="209" s="1"/>
  <c r="Z52" i="209"/>
  <c r="AF52" i="209" s="1"/>
  <c r="AA52" i="209"/>
  <c r="AG52" i="209" s="1"/>
  <c r="W53" i="209"/>
  <c r="AC53" i="209" s="1"/>
  <c r="X53" i="209"/>
  <c r="AD53" i="209" s="1"/>
  <c r="Y53" i="209"/>
  <c r="AE53" i="209" s="1"/>
  <c r="Z53" i="209"/>
  <c r="AF53" i="209" s="1"/>
  <c r="AA53" i="209"/>
  <c r="AG53" i="209" s="1"/>
  <c r="W54" i="209"/>
  <c r="AC54" i="209" s="1"/>
  <c r="X54" i="209"/>
  <c r="AD54" i="209" s="1"/>
  <c r="Y54" i="209"/>
  <c r="AE54" i="209" s="1"/>
  <c r="Z54" i="209"/>
  <c r="AF54" i="209" s="1"/>
  <c r="AA54" i="209"/>
  <c r="AG54" i="209" s="1"/>
  <c r="W55" i="209"/>
  <c r="AC55" i="209" s="1"/>
  <c r="X55" i="209"/>
  <c r="AD55" i="209" s="1"/>
  <c r="Y55" i="209"/>
  <c r="AE55" i="209" s="1"/>
  <c r="Z55" i="209"/>
  <c r="AF55" i="209" s="1"/>
  <c r="AA55" i="209"/>
  <c r="AG55" i="209" s="1"/>
  <c r="W56" i="209"/>
  <c r="AC56" i="209" s="1"/>
  <c r="X56" i="209"/>
  <c r="AD56" i="209" s="1"/>
  <c r="Y56" i="209"/>
  <c r="AE56" i="209" s="1"/>
  <c r="Z56" i="209"/>
  <c r="AF56" i="209" s="1"/>
  <c r="AA56" i="209"/>
  <c r="AG56" i="209" s="1"/>
  <c r="W57" i="209"/>
  <c r="AC57" i="209" s="1"/>
  <c r="X57" i="209"/>
  <c r="AD57" i="209" s="1"/>
  <c r="Y57" i="209"/>
  <c r="AE57" i="209" s="1"/>
  <c r="Z57" i="209"/>
  <c r="AF57" i="209" s="1"/>
  <c r="AA57" i="209"/>
  <c r="AG57" i="209" s="1"/>
  <c r="W58" i="209"/>
  <c r="AC58" i="209" s="1"/>
  <c r="X58" i="209"/>
  <c r="AD58" i="209" s="1"/>
  <c r="Y58" i="209"/>
  <c r="AE58" i="209" s="1"/>
  <c r="Z58" i="209"/>
  <c r="AF58" i="209" s="1"/>
  <c r="AA58" i="209"/>
  <c r="AG58" i="209" s="1"/>
  <c r="W59" i="209"/>
  <c r="AC59" i="209" s="1"/>
  <c r="X59" i="209"/>
  <c r="AD59" i="209" s="1"/>
  <c r="Y59" i="209"/>
  <c r="AE59" i="209" s="1"/>
  <c r="Z59" i="209"/>
  <c r="AF59" i="209" s="1"/>
  <c r="AA59" i="209"/>
  <c r="AG59" i="209" s="1"/>
  <c r="W60" i="209"/>
  <c r="AC60" i="209" s="1"/>
  <c r="X60" i="209"/>
  <c r="AD60" i="209" s="1"/>
  <c r="Y60" i="209"/>
  <c r="AE60" i="209" s="1"/>
  <c r="Z60" i="209"/>
  <c r="AF60" i="209" s="1"/>
  <c r="AA60" i="209"/>
  <c r="AG60" i="209" s="1"/>
  <c r="W61" i="209"/>
  <c r="AC61" i="209" s="1"/>
  <c r="X61" i="209"/>
  <c r="AD61" i="209" s="1"/>
  <c r="Y61" i="209"/>
  <c r="AE61" i="209" s="1"/>
  <c r="Z61" i="209"/>
  <c r="AF61" i="209" s="1"/>
  <c r="AA61" i="209"/>
  <c r="AG61" i="209" s="1"/>
  <c r="W62" i="209"/>
  <c r="AC62" i="209" s="1"/>
  <c r="X62" i="209"/>
  <c r="AD62" i="209" s="1"/>
  <c r="Y62" i="209"/>
  <c r="AE62" i="209" s="1"/>
  <c r="Z62" i="209"/>
  <c r="AF62" i="209" s="1"/>
  <c r="AA62" i="209"/>
  <c r="AG62" i="209" s="1"/>
  <c r="W63" i="209"/>
  <c r="AC63" i="209" s="1"/>
  <c r="X63" i="209"/>
  <c r="AD63" i="209" s="1"/>
  <c r="Y63" i="209"/>
  <c r="AE63" i="209" s="1"/>
  <c r="Z63" i="209"/>
  <c r="AF63" i="209" s="1"/>
  <c r="AA63" i="209"/>
  <c r="AG63" i="209" s="1"/>
  <c r="W64" i="209"/>
  <c r="AC64" i="209" s="1"/>
  <c r="X64" i="209"/>
  <c r="AD64" i="209" s="1"/>
  <c r="Y64" i="209"/>
  <c r="AE64" i="209" s="1"/>
  <c r="Z64" i="209"/>
  <c r="AF64" i="209" s="1"/>
  <c r="AA64" i="209"/>
  <c r="AG64" i="209" s="1"/>
  <c r="W65" i="209"/>
  <c r="X65" i="209"/>
  <c r="Y65" i="209"/>
  <c r="Z65" i="209"/>
  <c r="AA65" i="209"/>
  <c r="W66" i="209"/>
  <c r="AC66" i="209" s="1"/>
  <c r="X66" i="209"/>
  <c r="AD66" i="209" s="1"/>
  <c r="Y66" i="209"/>
  <c r="AE66" i="209" s="1"/>
  <c r="Z66" i="209"/>
  <c r="AF66" i="209" s="1"/>
  <c r="AA66" i="209"/>
  <c r="AG66" i="209" s="1"/>
  <c r="W67" i="209"/>
  <c r="AC67" i="209" s="1"/>
  <c r="X67" i="209"/>
  <c r="AD67" i="209" s="1"/>
  <c r="Y67" i="209"/>
  <c r="Z67" i="209"/>
  <c r="AA67" i="209"/>
  <c r="W68" i="209"/>
  <c r="AC68" i="209" s="1"/>
  <c r="X68" i="209"/>
  <c r="AD68" i="209" s="1"/>
  <c r="Y68" i="209"/>
  <c r="AE68" i="209" s="1"/>
  <c r="Z68" i="209"/>
  <c r="AF68" i="209" s="1"/>
  <c r="AA68" i="209"/>
  <c r="AG68" i="209" s="1"/>
  <c r="W69" i="209"/>
  <c r="AC69" i="209" s="1"/>
  <c r="X69" i="209"/>
  <c r="AD69" i="209" s="1"/>
  <c r="Y69" i="209"/>
  <c r="AE69" i="209" s="1"/>
  <c r="Z69" i="209"/>
  <c r="AF69" i="209" s="1"/>
  <c r="AA69" i="209"/>
  <c r="AG69" i="209" s="1"/>
  <c r="W70" i="209"/>
  <c r="AC70" i="209" s="1"/>
  <c r="X70" i="209"/>
  <c r="Y70" i="209"/>
  <c r="AE70" i="209" s="1"/>
  <c r="Z70" i="209"/>
  <c r="AF70" i="209" s="1"/>
  <c r="AA70" i="209"/>
  <c r="AG70" i="209" s="1"/>
  <c r="W71" i="209"/>
  <c r="AC71" i="209" s="1"/>
  <c r="X71" i="209"/>
  <c r="AD71" i="209" s="1"/>
  <c r="Y71" i="209"/>
  <c r="AE71" i="209" s="1"/>
  <c r="Z71" i="209"/>
  <c r="AF71" i="209" s="1"/>
  <c r="AA71" i="209"/>
  <c r="AG71" i="209" s="1"/>
  <c r="W72" i="209"/>
  <c r="AC72" i="209" s="1"/>
  <c r="X72" i="209"/>
  <c r="AD72" i="209" s="1"/>
  <c r="Y72" i="209"/>
  <c r="AE72" i="209" s="1"/>
  <c r="Z72" i="209"/>
  <c r="AF72" i="209" s="1"/>
  <c r="AA72" i="209"/>
  <c r="AG72" i="209" s="1"/>
  <c r="W73" i="209"/>
  <c r="X73" i="209"/>
  <c r="AD73" i="209" s="1"/>
  <c r="Y73" i="209"/>
  <c r="AE73" i="209" s="1"/>
  <c r="Z73" i="209"/>
  <c r="AF73" i="209" s="1"/>
  <c r="AA73" i="209"/>
  <c r="AG73" i="209" s="1"/>
  <c r="W74" i="209"/>
  <c r="AC74" i="209" s="1"/>
  <c r="X74" i="209"/>
  <c r="AD74" i="209" s="1"/>
  <c r="Y74" i="209"/>
  <c r="AE74" i="209" s="1"/>
  <c r="Z74" i="209"/>
  <c r="AF74" i="209" s="1"/>
  <c r="AA74" i="209"/>
  <c r="AG74" i="209" s="1"/>
  <c r="W75" i="209"/>
  <c r="AC75" i="209" s="1"/>
  <c r="X75" i="209"/>
  <c r="AD75" i="209" s="1"/>
  <c r="Y75" i="209"/>
  <c r="AE75" i="209" s="1"/>
  <c r="Z75" i="209"/>
  <c r="AF75" i="209" s="1"/>
  <c r="AA75" i="209"/>
  <c r="AG75" i="209" s="1"/>
  <c r="W76" i="209"/>
  <c r="AC76" i="209" s="1"/>
  <c r="X76" i="209"/>
  <c r="AD76" i="209" s="1"/>
  <c r="Y76" i="209"/>
  <c r="AE76" i="209" s="1"/>
  <c r="Z76" i="209"/>
  <c r="AF76" i="209" s="1"/>
  <c r="AA76" i="209"/>
  <c r="AG76" i="209" s="1"/>
  <c r="W77" i="209"/>
  <c r="AC77" i="209" s="1"/>
  <c r="X77" i="209"/>
  <c r="AD77" i="209" s="1"/>
  <c r="Y77" i="209"/>
  <c r="AE77" i="209" s="1"/>
  <c r="Z77" i="209"/>
  <c r="AF77" i="209" s="1"/>
  <c r="AA77" i="209"/>
  <c r="AG77" i="209" s="1"/>
  <c r="W78" i="209"/>
  <c r="AC78" i="209" s="1"/>
  <c r="X78" i="209"/>
  <c r="AD78" i="209" s="1"/>
  <c r="Y78" i="209"/>
  <c r="AE78" i="209" s="1"/>
  <c r="Z78" i="209"/>
  <c r="AF78" i="209" s="1"/>
  <c r="AA78" i="209"/>
  <c r="AG78" i="209" s="1"/>
  <c r="W79" i="209"/>
  <c r="AC79" i="209" s="1"/>
  <c r="X79" i="209"/>
  <c r="AD79" i="209" s="1"/>
  <c r="Y79" i="209"/>
  <c r="AE79" i="209" s="1"/>
  <c r="Z79" i="209"/>
  <c r="AF79" i="209" s="1"/>
  <c r="AA79" i="209"/>
  <c r="W80" i="209"/>
  <c r="AC80" i="209" s="1"/>
  <c r="X80" i="209"/>
  <c r="AD80" i="209" s="1"/>
  <c r="Y80" i="209"/>
  <c r="AE80" i="209" s="1"/>
  <c r="Z80" i="209"/>
  <c r="AF80" i="209" s="1"/>
  <c r="AA80" i="209"/>
  <c r="AG80" i="209" s="1"/>
  <c r="W81" i="209"/>
  <c r="AC81" i="209" s="1"/>
  <c r="X81" i="209"/>
  <c r="AD81" i="209" s="1"/>
  <c r="Y81" i="209"/>
  <c r="AE81" i="209" s="1"/>
  <c r="Z81" i="209"/>
  <c r="AF81" i="209" s="1"/>
  <c r="AA81" i="209"/>
  <c r="AG81" i="209" s="1"/>
  <c r="W82" i="209"/>
  <c r="AC82" i="209" s="1"/>
  <c r="X82" i="209"/>
  <c r="AD82" i="209" s="1"/>
  <c r="Y82" i="209"/>
  <c r="AE82" i="209" s="1"/>
  <c r="Z82" i="209"/>
  <c r="AF82" i="209" s="1"/>
  <c r="AA82" i="209"/>
  <c r="AG82" i="209" s="1"/>
  <c r="W83" i="209"/>
  <c r="AC83" i="209" s="1"/>
  <c r="X83" i="209"/>
  <c r="AD83" i="209" s="1"/>
  <c r="Y83" i="209"/>
  <c r="AE83" i="209" s="1"/>
  <c r="Z83" i="209"/>
  <c r="AF83" i="209" s="1"/>
  <c r="AA83" i="209"/>
  <c r="AG83" i="209" s="1"/>
  <c r="W84" i="209"/>
  <c r="AC84" i="209" s="1"/>
  <c r="X84" i="209"/>
  <c r="AD84" i="209" s="1"/>
  <c r="Y84" i="209"/>
  <c r="AE84" i="209" s="1"/>
  <c r="Z84" i="209"/>
  <c r="AF84" i="209" s="1"/>
  <c r="AA84" i="209"/>
  <c r="AG84" i="209" s="1"/>
  <c r="W85" i="209"/>
  <c r="AC85" i="209" s="1"/>
  <c r="X85" i="209"/>
  <c r="AD85" i="209" s="1"/>
  <c r="Y85" i="209"/>
  <c r="Z85" i="209"/>
  <c r="AF85" i="209" s="1"/>
  <c r="AA85" i="209"/>
  <c r="AG85" i="209" s="1"/>
  <c r="W86" i="209"/>
  <c r="AC86" i="209" s="1"/>
  <c r="X86" i="209"/>
  <c r="AD86" i="209" s="1"/>
  <c r="Y86" i="209"/>
  <c r="AE86" i="209" s="1"/>
  <c r="Z86" i="209"/>
  <c r="AF86" i="209" s="1"/>
  <c r="AA86" i="209"/>
  <c r="AG86" i="209" s="1"/>
  <c r="W87" i="209"/>
  <c r="AC87" i="209" s="1"/>
  <c r="X87" i="209"/>
  <c r="AD87" i="209" s="1"/>
  <c r="Y87" i="209"/>
  <c r="AE87" i="209" s="1"/>
  <c r="Z87" i="209"/>
  <c r="AF87" i="209" s="1"/>
  <c r="AA87" i="209"/>
  <c r="AG87" i="209" s="1"/>
  <c r="W88" i="209"/>
  <c r="AC88" i="209" s="1"/>
  <c r="X88" i="209"/>
  <c r="AD88" i="209" s="1"/>
  <c r="Y88" i="209"/>
  <c r="AE88" i="209" s="1"/>
  <c r="Z88" i="209"/>
  <c r="AF88" i="209" s="1"/>
  <c r="AA88" i="209"/>
  <c r="AG88" i="209" s="1"/>
  <c r="W89" i="209"/>
  <c r="AC89" i="209" s="1"/>
  <c r="X89" i="209"/>
  <c r="AD89" i="209" s="1"/>
  <c r="Y89" i="209"/>
  <c r="Z89" i="209"/>
  <c r="AF89" i="209" s="1"/>
  <c r="AA89" i="209"/>
  <c r="W90" i="209"/>
  <c r="AC90" i="209" s="1"/>
  <c r="X90" i="209"/>
  <c r="AD90" i="209" s="1"/>
  <c r="Y90" i="209"/>
  <c r="AE90" i="209" s="1"/>
  <c r="Z90" i="209"/>
  <c r="AF90" i="209" s="1"/>
  <c r="AA90" i="209"/>
  <c r="AG90" i="209" s="1"/>
  <c r="W91" i="209"/>
  <c r="AC91" i="209" s="1"/>
  <c r="X91" i="209"/>
  <c r="AD91" i="209" s="1"/>
  <c r="Y91" i="209"/>
  <c r="AE91" i="209" s="1"/>
  <c r="Z91" i="209"/>
  <c r="AF91" i="209" s="1"/>
  <c r="AA91" i="209"/>
  <c r="AG91" i="209" s="1"/>
  <c r="W92" i="209"/>
  <c r="AC92" i="209" s="1"/>
  <c r="X92" i="209"/>
  <c r="AD92" i="209" s="1"/>
  <c r="Y92" i="209"/>
  <c r="AE92" i="209" s="1"/>
  <c r="Z92" i="209"/>
  <c r="AF92" i="209" s="1"/>
  <c r="AA92" i="209"/>
  <c r="AG92" i="209" s="1"/>
  <c r="W93" i="209"/>
  <c r="AC93" i="209" s="1"/>
  <c r="X93" i="209"/>
  <c r="AD93" i="209" s="1"/>
  <c r="Y93" i="209"/>
  <c r="AE93" i="209" s="1"/>
  <c r="Z93" i="209"/>
  <c r="AF93" i="209" s="1"/>
  <c r="AA93" i="209"/>
  <c r="AG93" i="209" s="1"/>
  <c r="W94" i="209"/>
  <c r="AC94" i="209" s="1"/>
  <c r="X94" i="209"/>
  <c r="AD94" i="209" s="1"/>
  <c r="Y94" i="209"/>
  <c r="AE94" i="209" s="1"/>
  <c r="Z94" i="209"/>
  <c r="AF94" i="209" s="1"/>
  <c r="AA94" i="209"/>
  <c r="AG94" i="209" s="1"/>
  <c r="W95" i="209"/>
  <c r="AC95" i="209" s="1"/>
  <c r="X95" i="209"/>
  <c r="AD95" i="209" s="1"/>
  <c r="Y95" i="209"/>
  <c r="AE95" i="209" s="1"/>
  <c r="Z95" i="209"/>
  <c r="AF95" i="209" s="1"/>
  <c r="AA95" i="209"/>
  <c r="AG95" i="209" s="1"/>
  <c r="W96" i="209"/>
  <c r="AC96" i="209" s="1"/>
  <c r="X96" i="209"/>
  <c r="AD96" i="209" s="1"/>
  <c r="Y96" i="209"/>
  <c r="AE96" i="209" s="1"/>
  <c r="Z96" i="209"/>
  <c r="AF96" i="209" s="1"/>
  <c r="AA96" i="209"/>
  <c r="AG96" i="209" s="1"/>
  <c r="W97" i="209"/>
  <c r="AC97" i="209" s="1"/>
  <c r="X97" i="209"/>
  <c r="AD97" i="209" s="1"/>
  <c r="Y97" i="209"/>
  <c r="AE97" i="209" s="1"/>
  <c r="Z97" i="209"/>
  <c r="AF97" i="209" s="1"/>
  <c r="AA97" i="209"/>
  <c r="AG97" i="209" s="1"/>
  <c r="W98" i="209"/>
  <c r="AC98" i="209" s="1"/>
  <c r="X98" i="209"/>
  <c r="AD98" i="209" s="1"/>
  <c r="Y98" i="209"/>
  <c r="AE98" i="209" s="1"/>
  <c r="Z98" i="209"/>
  <c r="AF98" i="209" s="1"/>
  <c r="AA98" i="209"/>
  <c r="AG98" i="209" s="1"/>
  <c r="W99" i="209"/>
  <c r="X99" i="209"/>
  <c r="AD99" i="209" s="1"/>
  <c r="Y99" i="209"/>
  <c r="AE99" i="209" s="1"/>
  <c r="Z99" i="209"/>
  <c r="AF99" i="209" s="1"/>
  <c r="AA99" i="209"/>
  <c r="AG99" i="209" s="1"/>
  <c r="W100" i="209"/>
  <c r="AC100" i="209" s="1"/>
  <c r="X100" i="209"/>
  <c r="AD100" i="209" s="1"/>
  <c r="Y100" i="209"/>
  <c r="AE100" i="209" s="1"/>
  <c r="Z100" i="209"/>
  <c r="AF100" i="209" s="1"/>
  <c r="AA100" i="209"/>
  <c r="AG100" i="209" s="1"/>
  <c r="W101" i="209"/>
  <c r="AC101" i="209" s="1"/>
  <c r="X101" i="209"/>
  <c r="AD101" i="209" s="1"/>
  <c r="Y101" i="209"/>
  <c r="AE101" i="209" s="1"/>
  <c r="Z101" i="209"/>
  <c r="AF101" i="209" s="1"/>
  <c r="AA101" i="209"/>
  <c r="AG101" i="209" s="1"/>
  <c r="W102" i="209"/>
  <c r="AC102" i="209" s="1"/>
  <c r="X102" i="209"/>
  <c r="AD102" i="209" s="1"/>
  <c r="Y102" i="209"/>
  <c r="AE102" i="209" s="1"/>
  <c r="Z102" i="209"/>
  <c r="AF102" i="209" s="1"/>
  <c r="AA102" i="209"/>
  <c r="AG102" i="209" s="1"/>
  <c r="W103" i="209"/>
  <c r="AC103" i="209" s="1"/>
  <c r="X103" i="209"/>
  <c r="AD103" i="209" s="1"/>
  <c r="Y103" i="209"/>
  <c r="AE103" i="209" s="1"/>
  <c r="Z103" i="209"/>
  <c r="AF103" i="209" s="1"/>
  <c r="AA103" i="209"/>
  <c r="AG103" i="209" s="1"/>
  <c r="W104" i="209"/>
  <c r="AC104" i="209" s="1"/>
  <c r="X104" i="209"/>
  <c r="AD104" i="209" s="1"/>
  <c r="Y104" i="209"/>
  <c r="AE104" i="209" s="1"/>
  <c r="Z104" i="209"/>
  <c r="AF104" i="209" s="1"/>
  <c r="AA104" i="209"/>
  <c r="AG104" i="209" s="1"/>
  <c r="W105" i="209"/>
  <c r="AC105" i="209" s="1"/>
  <c r="X105" i="209"/>
  <c r="AD105" i="209" s="1"/>
  <c r="Y105" i="209"/>
  <c r="AE105" i="209" s="1"/>
  <c r="Z105" i="209"/>
  <c r="AF105" i="209" s="1"/>
  <c r="AA105" i="209"/>
  <c r="AG105" i="209" s="1"/>
  <c r="W106" i="209"/>
  <c r="AC106" i="209" s="1"/>
  <c r="X106" i="209"/>
  <c r="AD106" i="209" s="1"/>
  <c r="Y106" i="209"/>
  <c r="AE106" i="209" s="1"/>
  <c r="Z106" i="209"/>
  <c r="AF106" i="209" s="1"/>
  <c r="AA106" i="209"/>
  <c r="AG106" i="209" s="1"/>
  <c r="W107" i="209"/>
  <c r="AC107" i="209" s="1"/>
  <c r="X107" i="209"/>
  <c r="AD107" i="209" s="1"/>
  <c r="Y107" i="209"/>
  <c r="AE107" i="209" s="1"/>
  <c r="Z107" i="209"/>
  <c r="AF107" i="209" s="1"/>
  <c r="AA107" i="209"/>
  <c r="AG107" i="209" s="1"/>
  <c r="W108" i="209"/>
  <c r="AC108" i="209" s="1"/>
  <c r="X108" i="209"/>
  <c r="AD108" i="209" s="1"/>
  <c r="Y108" i="209"/>
  <c r="AE108" i="209" s="1"/>
  <c r="Z108" i="209"/>
  <c r="AA108" i="209"/>
  <c r="AG108" i="209" s="1"/>
  <c r="W109" i="209"/>
  <c r="AC109" i="209" s="1"/>
  <c r="X109" i="209"/>
  <c r="AD109" i="209" s="1"/>
  <c r="Y109" i="209"/>
  <c r="AE109" i="209" s="1"/>
  <c r="Z109" i="209"/>
  <c r="AF109" i="209" s="1"/>
  <c r="AA109" i="209"/>
  <c r="AG109" i="209" s="1"/>
  <c r="W110" i="209"/>
  <c r="AC110" i="209" s="1"/>
  <c r="X110" i="209"/>
  <c r="AD110" i="209" s="1"/>
  <c r="Y110" i="209"/>
  <c r="AE110" i="209" s="1"/>
  <c r="Z110" i="209"/>
  <c r="AF110" i="209" s="1"/>
  <c r="AA110" i="209"/>
  <c r="AG110" i="209" s="1"/>
  <c r="W111" i="209"/>
  <c r="AC111" i="209" s="1"/>
  <c r="X111" i="209"/>
  <c r="AD111" i="209" s="1"/>
  <c r="Y111" i="209"/>
  <c r="AE111" i="209" s="1"/>
  <c r="Z111" i="209"/>
  <c r="AF111" i="209" s="1"/>
  <c r="AA111" i="209"/>
  <c r="AG111" i="209" s="1"/>
  <c r="W112" i="209"/>
  <c r="AC112" i="209" s="1"/>
  <c r="X112" i="209"/>
  <c r="AD112" i="209" s="1"/>
  <c r="Y112" i="209"/>
  <c r="AE112" i="209" s="1"/>
  <c r="Z112" i="209"/>
  <c r="AF112" i="209" s="1"/>
  <c r="AA112" i="209"/>
  <c r="AG112" i="209" s="1"/>
  <c r="W113" i="209"/>
  <c r="AC113" i="209" s="1"/>
  <c r="X113" i="209"/>
  <c r="AD113" i="209" s="1"/>
  <c r="Y113" i="209"/>
  <c r="AE113" i="209" s="1"/>
  <c r="Z113" i="209"/>
  <c r="AF113" i="209" s="1"/>
  <c r="AA113" i="209"/>
  <c r="AG113" i="209" s="1"/>
  <c r="W114" i="209"/>
  <c r="AC114" i="209" s="1"/>
  <c r="X114" i="209"/>
  <c r="AD114" i="209" s="1"/>
  <c r="Y114" i="209"/>
  <c r="AE114" i="209" s="1"/>
  <c r="Z114" i="209"/>
  <c r="AF114" i="209" s="1"/>
  <c r="AA114" i="209"/>
  <c r="AG114" i="209" s="1"/>
  <c r="W115" i="209"/>
  <c r="AC115" i="209" s="1"/>
  <c r="X115" i="209"/>
  <c r="AD115" i="209" s="1"/>
  <c r="Y115" i="209"/>
  <c r="AE115" i="209" s="1"/>
  <c r="Z115" i="209"/>
  <c r="AF115" i="209" s="1"/>
  <c r="AA115" i="209"/>
  <c r="AG115" i="209" s="1"/>
  <c r="W116" i="209"/>
  <c r="AC116" i="209" s="1"/>
  <c r="X116" i="209"/>
  <c r="AD116" i="209" s="1"/>
  <c r="Y116" i="209"/>
  <c r="AE116" i="209" s="1"/>
  <c r="Z116" i="209"/>
  <c r="AF116" i="209" s="1"/>
  <c r="AA116" i="209"/>
  <c r="AG116" i="209" s="1"/>
  <c r="W117" i="209"/>
  <c r="AC117" i="209" s="1"/>
  <c r="X117" i="209"/>
  <c r="AD117" i="209" s="1"/>
  <c r="Y117" i="209"/>
  <c r="AE117" i="209" s="1"/>
  <c r="Z117" i="209"/>
  <c r="AF117" i="209" s="1"/>
  <c r="AA117" i="209"/>
  <c r="AG117" i="209" s="1"/>
  <c r="W118" i="209"/>
  <c r="X118" i="209"/>
  <c r="AD118" i="209" s="1"/>
  <c r="Y118" i="209"/>
  <c r="AE118" i="209" s="1"/>
  <c r="Z118" i="209"/>
  <c r="AF118" i="209" s="1"/>
  <c r="AA118" i="209"/>
  <c r="AG118" i="209" s="1"/>
  <c r="W119" i="209"/>
  <c r="X119" i="209"/>
  <c r="AD119" i="209" s="1"/>
  <c r="Y119" i="209"/>
  <c r="AE119" i="209" s="1"/>
  <c r="Z119" i="209"/>
  <c r="AF119" i="209" s="1"/>
  <c r="AA119" i="209"/>
  <c r="AG119" i="209" s="1"/>
  <c r="W120" i="209"/>
  <c r="X120" i="209"/>
  <c r="AD120" i="209" s="1"/>
  <c r="Y120" i="209"/>
  <c r="AE120" i="209" s="1"/>
  <c r="Z120" i="209"/>
  <c r="AF120" i="209" s="1"/>
  <c r="AA120" i="209"/>
  <c r="AG120" i="209" s="1"/>
  <c r="W121" i="209"/>
  <c r="X121" i="209"/>
  <c r="AD121" i="209" s="1"/>
  <c r="Y121" i="209"/>
  <c r="AE121" i="209" s="1"/>
  <c r="Z121" i="209"/>
  <c r="AF121" i="209" s="1"/>
  <c r="AA121" i="209"/>
  <c r="AG121" i="209" s="1"/>
  <c r="W122" i="209"/>
  <c r="AC122" i="209" s="1"/>
  <c r="X122" i="209"/>
  <c r="AD122" i="209" s="1"/>
  <c r="Y122" i="209"/>
  <c r="AE122" i="209" s="1"/>
  <c r="Z122" i="209"/>
  <c r="AF122" i="209" s="1"/>
  <c r="AA122" i="209"/>
  <c r="AG122" i="209" s="1"/>
  <c r="W123" i="209"/>
  <c r="AC123" i="209" s="1"/>
  <c r="X123" i="209"/>
  <c r="AD123" i="209" s="1"/>
  <c r="Y123" i="209"/>
  <c r="AE123" i="209" s="1"/>
  <c r="Z123" i="209"/>
  <c r="AF123" i="209" s="1"/>
  <c r="AA123" i="209"/>
  <c r="AG123" i="209" s="1"/>
  <c r="W124" i="209"/>
  <c r="AC124" i="209" s="1"/>
  <c r="X124" i="209"/>
  <c r="AD124" i="209" s="1"/>
  <c r="Y124" i="209"/>
  <c r="AE124" i="209" s="1"/>
  <c r="Z124" i="209"/>
  <c r="AF124" i="209" s="1"/>
  <c r="AA124" i="209"/>
  <c r="AG124" i="209" s="1"/>
  <c r="W125" i="209"/>
  <c r="AC125" i="209" s="1"/>
  <c r="X125" i="209"/>
  <c r="AD125" i="209" s="1"/>
  <c r="Y125" i="209"/>
  <c r="AE125" i="209" s="1"/>
  <c r="Z125" i="209"/>
  <c r="AF125" i="209" s="1"/>
  <c r="AA125" i="209"/>
  <c r="AG125" i="209" s="1"/>
  <c r="W126" i="209"/>
  <c r="X126" i="209"/>
  <c r="AD126" i="209" s="1"/>
  <c r="Y126" i="209"/>
  <c r="AE126" i="209" s="1"/>
  <c r="Z126" i="209"/>
  <c r="AF126" i="209" s="1"/>
  <c r="AA126" i="209"/>
  <c r="AG126" i="209" s="1"/>
  <c r="W127" i="209"/>
  <c r="AC127" i="209" s="1"/>
  <c r="X127" i="209"/>
  <c r="AD127" i="209" s="1"/>
  <c r="Y127" i="209"/>
  <c r="AE127" i="209" s="1"/>
  <c r="Z127" i="209"/>
  <c r="AF127" i="209" s="1"/>
  <c r="AA127" i="209"/>
  <c r="AG127" i="209" s="1"/>
  <c r="W128" i="209"/>
  <c r="AC128" i="209" s="1"/>
  <c r="X128" i="209"/>
  <c r="AD128" i="209" s="1"/>
  <c r="Y128" i="209"/>
  <c r="AE128" i="209" s="1"/>
  <c r="Z128" i="209"/>
  <c r="AF128" i="209" s="1"/>
  <c r="AA128" i="209"/>
  <c r="AG128" i="209" s="1"/>
  <c r="W129" i="209"/>
  <c r="AC129" i="209" s="1"/>
  <c r="X129" i="209"/>
  <c r="AD129" i="209" s="1"/>
  <c r="Y129" i="209"/>
  <c r="AE129" i="209" s="1"/>
  <c r="Z129" i="209"/>
  <c r="AF129" i="209" s="1"/>
  <c r="AA129" i="209"/>
  <c r="AG129" i="209" s="1"/>
  <c r="W130" i="209"/>
  <c r="AC130" i="209" s="1"/>
  <c r="X130" i="209"/>
  <c r="AD130" i="209" s="1"/>
  <c r="Y130" i="209"/>
  <c r="AE130" i="209" s="1"/>
  <c r="Z130" i="209"/>
  <c r="AF130" i="209" s="1"/>
  <c r="AA130" i="209"/>
  <c r="AG130" i="209" s="1"/>
  <c r="W131" i="209"/>
  <c r="X131" i="209"/>
  <c r="AD131" i="209" s="1"/>
  <c r="Y131" i="209"/>
  <c r="AE131" i="209" s="1"/>
  <c r="Z131" i="209"/>
  <c r="AF131" i="209" s="1"/>
  <c r="AA131" i="209"/>
  <c r="AG131" i="209" s="1"/>
  <c r="W132" i="209"/>
  <c r="X132" i="209"/>
  <c r="AD132" i="209" s="1"/>
  <c r="Y132" i="209"/>
  <c r="AE132" i="209" s="1"/>
  <c r="Z132" i="209"/>
  <c r="AF132" i="209" s="1"/>
  <c r="AA132" i="209"/>
  <c r="AG132" i="209" s="1"/>
  <c r="W133" i="209"/>
  <c r="X133" i="209"/>
  <c r="AD133" i="209" s="1"/>
  <c r="Y133" i="209"/>
  <c r="AE133" i="209" s="1"/>
  <c r="Z133" i="209"/>
  <c r="AF133" i="209" s="1"/>
  <c r="AA133" i="209"/>
  <c r="AG133" i="209" s="1"/>
  <c r="W134" i="209"/>
  <c r="AC134" i="209" s="1"/>
  <c r="X134" i="209"/>
  <c r="AD134" i="209" s="1"/>
  <c r="Y134" i="209"/>
  <c r="AE134" i="209" s="1"/>
  <c r="Z134" i="209"/>
  <c r="AF134" i="209" s="1"/>
  <c r="AA134" i="209"/>
  <c r="AG134" i="209" s="1"/>
  <c r="W135" i="209"/>
  <c r="X135" i="209"/>
  <c r="Y135" i="209"/>
  <c r="AE135" i="209" s="1"/>
  <c r="Z135" i="209"/>
  <c r="AF135" i="209" s="1"/>
  <c r="AA135" i="209"/>
  <c r="AG135" i="209" s="1"/>
  <c r="W136" i="209"/>
  <c r="AC136" i="209" s="1"/>
  <c r="X136" i="209"/>
  <c r="AD136" i="209" s="1"/>
  <c r="Y136" i="209"/>
  <c r="AE136" i="209" s="1"/>
  <c r="Z136" i="209"/>
  <c r="AF136" i="209" s="1"/>
  <c r="AA136" i="209"/>
  <c r="AG136" i="209" s="1"/>
  <c r="W137" i="209"/>
  <c r="AC137" i="209" s="1"/>
  <c r="X137" i="209"/>
  <c r="Y137" i="209"/>
  <c r="Z137" i="209"/>
  <c r="AF137" i="209" s="1"/>
  <c r="AA137" i="209"/>
  <c r="AG137" i="209" s="1"/>
  <c r="W138" i="209"/>
  <c r="X138" i="209"/>
  <c r="AD138" i="209" s="1"/>
  <c r="Y138" i="209"/>
  <c r="AE138" i="209" s="1"/>
  <c r="Z138" i="209"/>
  <c r="AF138" i="209" s="1"/>
  <c r="AA138" i="209"/>
  <c r="AG138" i="209" s="1"/>
  <c r="W139" i="209"/>
  <c r="AC139" i="209" s="1"/>
  <c r="X139" i="209"/>
  <c r="AD139" i="209" s="1"/>
  <c r="Y139" i="209"/>
  <c r="AE139" i="209" s="1"/>
  <c r="Z139" i="209"/>
  <c r="AF139" i="209" s="1"/>
  <c r="AA139" i="209"/>
  <c r="AG139" i="209" s="1"/>
  <c r="W140" i="209"/>
  <c r="AC140" i="209" s="1"/>
  <c r="X140" i="209"/>
  <c r="AD140" i="209" s="1"/>
  <c r="Y140" i="209"/>
  <c r="AE140" i="209" s="1"/>
  <c r="Z140" i="209"/>
  <c r="AF140" i="209" s="1"/>
  <c r="AA140" i="209"/>
  <c r="AG140" i="209" s="1"/>
  <c r="W141" i="209"/>
  <c r="AC141" i="209" s="1"/>
  <c r="X141" i="209"/>
  <c r="AD141" i="209" s="1"/>
  <c r="Y141" i="209"/>
  <c r="AE141" i="209" s="1"/>
  <c r="Z141" i="209"/>
  <c r="AF141" i="209" s="1"/>
  <c r="AA141" i="209"/>
  <c r="AG141" i="209" s="1"/>
  <c r="W142" i="209"/>
  <c r="AC142" i="209" s="1"/>
  <c r="X142" i="209"/>
  <c r="AD142" i="209" s="1"/>
  <c r="Y142" i="209"/>
  <c r="AE142" i="209" s="1"/>
  <c r="Z142" i="209"/>
  <c r="AF142" i="209" s="1"/>
  <c r="AA142" i="209"/>
  <c r="AG142" i="209" s="1"/>
  <c r="W143" i="209"/>
  <c r="X143" i="209"/>
  <c r="AD143" i="209" s="1"/>
  <c r="Y143" i="209"/>
  <c r="AE143" i="209" s="1"/>
  <c r="Z143" i="209"/>
  <c r="AF143" i="209" s="1"/>
  <c r="AA143" i="209"/>
  <c r="AG143" i="209" s="1"/>
  <c r="W144" i="209"/>
  <c r="X144" i="209"/>
  <c r="AD144" i="209" s="1"/>
  <c r="Y144" i="209"/>
  <c r="AE144" i="209" s="1"/>
  <c r="Z144" i="209"/>
  <c r="AF144" i="209" s="1"/>
  <c r="AA144" i="209"/>
  <c r="AG144" i="209" s="1"/>
  <c r="W145" i="209"/>
  <c r="X145" i="209"/>
  <c r="AD145" i="209" s="1"/>
  <c r="Y145" i="209"/>
  <c r="AE145" i="209" s="1"/>
  <c r="Z145" i="209"/>
  <c r="AF145" i="209" s="1"/>
  <c r="AA145" i="209"/>
  <c r="AG145" i="209" s="1"/>
  <c r="W146" i="209"/>
  <c r="AC146" i="209" s="1"/>
  <c r="X146" i="209"/>
  <c r="AD146" i="209" s="1"/>
  <c r="Y146" i="209"/>
  <c r="AE146" i="209" s="1"/>
  <c r="Z146" i="209"/>
  <c r="AF146" i="209" s="1"/>
  <c r="AA146" i="209"/>
  <c r="AG146" i="209" s="1"/>
  <c r="W147" i="209"/>
  <c r="AC147" i="209" s="1"/>
  <c r="X147" i="209"/>
  <c r="AD147" i="209" s="1"/>
  <c r="Y147" i="209"/>
  <c r="AE147" i="209" s="1"/>
  <c r="Z147" i="209"/>
  <c r="AF147" i="209" s="1"/>
  <c r="AA147" i="209"/>
  <c r="AG147" i="209" s="1"/>
  <c r="W148" i="209"/>
  <c r="X148" i="209"/>
  <c r="AD148" i="209" s="1"/>
  <c r="Y148" i="209"/>
  <c r="AE148" i="209" s="1"/>
  <c r="Z148" i="209"/>
  <c r="AF148" i="209" s="1"/>
  <c r="AA148" i="209"/>
  <c r="AG148" i="209" s="1"/>
  <c r="W149" i="209"/>
  <c r="AC149" i="209" s="1"/>
  <c r="X149" i="209"/>
  <c r="AD149" i="209" s="1"/>
  <c r="Y149" i="209"/>
  <c r="AE149" i="209" s="1"/>
  <c r="Z149" i="209"/>
  <c r="AF149" i="209" s="1"/>
  <c r="AA149" i="209"/>
  <c r="AG149" i="209" s="1"/>
  <c r="W150" i="209"/>
  <c r="X150" i="209"/>
  <c r="AD150" i="209" s="1"/>
  <c r="Y150" i="209"/>
  <c r="AE150" i="209" s="1"/>
  <c r="Z150" i="209"/>
  <c r="AF150" i="209" s="1"/>
  <c r="AA150" i="209"/>
  <c r="AG150" i="209" s="1"/>
  <c r="W151" i="209"/>
  <c r="AC151" i="209" s="1"/>
  <c r="X151" i="209"/>
  <c r="AD151" i="209" s="1"/>
  <c r="Y151" i="209"/>
  <c r="AE151" i="209" s="1"/>
  <c r="Z151" i="209"/>
  <c r="AF151" i="209" s="1"/>
  <c r="AA151" i="209"/>
  <c r="AG151" i="209" s="1"/>
  <c r="W152" i="209"/>
  <c r="AC152" i="209" s="1"/>
  <c r="X152" i="209"/>
  <c r="AD152" i="209" s="1"/>
  <c r="Y152" i="209"/>
  <c r="AE152" i="209" s="1"/>
  <c r="Z152" i="209"/>
  <c r="AF152" i="209" s="1"/>
  <c r="AA152" i="209"/>
  <c r="AG152" i="209" s="1"/>
  <c r="W153" i="209"/>
  <c r="AC153" i="209" s="1"/>
  <c r="X153" i="209"/>
  <c r="AD153" i="209" s="1"/>
  <c r="Y153" i="209"/>
  <c r="AE153" i="209" s="1"/>
  <c r="Z153" i="209"/>
  <c r="AF153" i="209" s="1"/>
  <c r="AA153" i="209"/>
  <c r="AG153" i="209" s="1"/>
  <c r="W154" i="209"/>
  <c r="AC154" i="209" s="1"/>
  <c r="X154" i="209"/>
  <c r="AD154" i="209" s="1"/>
  <c r="Y154" i="209"/>
  <c r="AE154" i="209" s="1"/>
  <c r="Z154" i="209"/>
  <c r="AF154" i="209" s="1"/>
  <c r="AA154" i="209"/>
  <c r="AG154" i="209" s="1"/>
  <c r="W155" i="209"/>
  <c r="X155" i="209"/>
  <c r="AD155" i="209" s="1"/>
  <c r="Y155" i="209"/>
  <c r="AE155" i="209" s="1"/>
  <c r="Z155" i="209"/>
  <c r="AF155" i="209" s="1"/>
  <c r="AA155" i="209"/>
  <c r="AG155" i="209" s="1"/>
  <c r="W156" i="209"/>
  <c r="X156" i="209"/>
  <c r="AD156" i="209" s="1"/>
  <c r="Y156" i="209"/>
  <c r="AE156" i="209" s="1"/>
  <c r="Z156" i="209"/>
  <c r="AF156" i="209" s="1"/>
  <c r="AA156" i="209"/>
  <c r="AG156" i="209" s="1"/>
  <c r="W157" i="209"/>
  <c r="X157" i="209"/>
  <c r="AD157" i="209" s="1"/>
  <c r="Y157" i="209"/>
  <c r="AE157" i="209" s="1"/>
  <c r="Z157" i="209"/>
  <c r="AF157" i="209" s="1"/>
  <c r="AA157" i="209"/>
  <c r="AG157" i="209" s="1"/>
  <c r="W158" i="209"/>
  <c r="AC158" i="209" s="1"/>
  <c r="X158" i="209"/>
  <c r="AD158" i="209" s="1"/>
  <c r="Y158" i="209"/>
  <c r="AE158" i="209" s="1"/>
  <c r="Z158" i="209"/>
  <c r="AF158" i="209" s="1"/>
  <c r="AA158" i="209"/>
  <c r="AG158" i="209" s="1"/>
  <c r="W159" i="209"/>
  <c r="AC159" i="209" s="1"/>
  <c r="X159" i="209"/>
  <c r="AD159" i="209" s="1"/>
  <c r="Y159" i="209"/>
  <c r="AE159" i="209" s="1"/>
  <c r="Z159" i="209"/>
  <c r="AF159" i="209" s="1"/>
  <c r="AA159" i="209"/>
  <c r="AG159" i="209" s="1"/>
  <c r="W160" i="209"/>
  <c r="AC160" i="209" s="1"/>
  <c r="X160" i="209"/>
  <c r="AD160" i="209" s="1"/>
  <c r="Y160" i="209"/>
  <c r="AE160" i="209" s="1"/>
  <c r="Z160" i="209"/>
  <c r="AF160" i="209" s="1"/>
  <c r="AA160" i="209"/>
  <c r="AG160" i="209" s="1"/>
  <c r="W161" i="209"/>
  <c r="AC161" i="209" s="1"/>
  <c r="X161" i="209"/>
  <c r="AD161" i="209" s="1"/>
  <c r="Y161" i="209"/>
  <c r="AE161" i="209" s="1"/>
  <c r="Z161" i="209"/>
  <c r="AF161" i="209" s="1"/>
  <c r="AA161" i="209"/>
  <c r="AG161" i="209" s="1"/>
  <c r="W162" i="209"/>
  <c r="X162" i="209"/>
  <c r="AD162" i="209" s="1"/>
  <c r="Y162" i="209"/>
  <c r="AE162" i="209" s="1"/>
  <c r="Z162" i="209"/>
  <c r="AF162" i="209" s="1"/>
  <c r="AA162" i="209"/>
  <c r="AG162" i="209" s="1"/>
  <c r="W163" i="209"/>
  <c r="AC163" i="209" s="1"/>
  <c r="X163" i="209"/>
  <c r="AD163" i="209" s="1"/>
  <c r="Y163" i="209"/>
  <c r="AE163" i="209" s="1"/>
  <c r="Z163" i="209"/>
  <c r="AF163" i="209" s="1"/>
  <c r="AA163" i="209"/>
  <c r="AG163" i="209" s="1"/>
  <c r="W164" i="209"/>
  <c r="X164" i="209"/>
  <c r="Y164" i="209"/>
  <c r="AE164" i="209" s="1"/>
  <c r="Z164" i="209"/>
  <c r="AF164" i="209" s="1"/>
  <c r="AA164" i="209"/>
  <c r="AG164" i="209" s="1"/>
  <c r="W165" i="209"/>
  <c r="AC165" i="209" s="1"/>
  <c r="X165" i="209"/>
  <c r="AD165" i="209" s="1"/>
  <c r="Y165" i="209"/>
  <c r="AE165" i="209" s="1"/>
  <c r="Z165" i="209"/>
  <c r="AF165" i="209" s="1"/>
  <c r="AA165" i="209"/>
  <c r="AG165" i="209" s="1"/>
  <c r="W166" i="209"/>
  <c r="AC166" i="209" s="1"/>
  <c r="X166" i="209"/>
  <c r="AD166" i="209" s="1"/>
  <c r="Y166" i="209"/>
  <c r="AE166" i="209" s="1"/>
  <c r="Z166" i="209"/>
  <c r="AF166" i="209" s="1"/>
  <c r="AA166" i="209"/>
  <c r="AG166" i="209" s="1"/>
  <c r="W167" i="209"/>
  <c r="X167" i="209"/>
  <c r="AD167" i="209" s="1"/>
  <c r="Y167" i="209"/>
  <c r="AE167" i="209" s="1"/>
  <c r="Z167" i="209"/>
  <c r="AF167" i="209" s="1"/>
  <c r="AA167" i="209"/>
  <c r="AG167" i="209" s="1"/>
  <c r="W168" i="209"/>
  <c r="X168" i="209"/>
  <c r="AD168" i="209" s="1"/>
  <c r="Y168" i="209"/>
  <c r="AE168" i="209" s="1"/>
  <c r="Z168" i="209"/>
  <c r="AF168" i="209" s="1"/>
  <c r="AA168" i="209"/>
  <c r="AG168" i="209" s="1"/>
  <c r="W169" i="209"/>
  <c r="X169" i="209"/>
  <c r="AD169" i="209" s="1"/>
  <c r="Y169" i="209"/>
  <c r="AE169" i="209" s="1"/>
  <c r="Z169" i="209"/>
  <c r="AF169" i="209" s="1"/>
  <c r="AA169" i="209"/>
  <c r="AG169" i="209" s="1"/>
  <c r="W170" i="209"/>
  <c r="AC170" i="209" s="1"/>
  <c r="X170" i="209"/>
  <c r="AD170" i="209" s="1"/>
  <c r="Y170" i="209"/>
  <c r="AE170" i="209" s="1"/>
  <c r="Z170" i="209"/>
  <c r="AF170" i="209" s="1"/>
  <c r="AA170" i="209"/>
  <c r="AG170" i="209" s="1"/>
  <c r="W171" i="209"/>
  <c r="X171" i="209"/>
  <c r="AD171" i="209" s="1"/>
  <c r="Y171" i="209"/>
  <c r="AE171" i="209" s="1"/>
  <c r="Z171" i="209"/>
  <c r="AF171" i="209" s="1"/>
  <c r="AA171" i="209"/>
  <c r="AG171" i="209" s="1"/>
  <c r="W172" i="209"/>
  <c r="AC172" i="209" s="1"/>
  <c r="X172" i="209"/>
  <c r="AD172" i="209" s="1"/>
  <c r="Y172" i="209"/>
  <c r="AE172" i="209" s="1"/>
  <c r="Z172" i="209"/>
  <c r="AF172" i="209" s="1"/>
  <c r="AA172" i="209"/>
  <c r="AG172" i="209" s="1"/>
  <c r="W173" i="209"/>
  <c r="AC173" i="209" s="1"/>
  <c r="X173" i="209"/>
  <c r="AD173" i="209" s="1"/>
  <c r="Y173" i="209"/>
  <c r="AE173" i="209" s="1"/>
  <c r="Z173" i="209"/>
  <c r="AF173" i="209" s="1"/>
  <c r="AA173" i="209"/>
  <c r="AG173" i="209" s="1"/>
  <c r="W174" i="209"/>
  <c r="X174" i="209"/>
  <c r="AD174" i="209" s="1"/>
  <c r="Y174" i="209"/>
  <c r="AE174" i="209" s="1"/>
  <c r="Z174" i="209"/>
  <c r="AF174" i="209" s="1"/>
  <c r="AA174" i="209"/>
  <c r="AG174" i="209" s="1"/>
  <c r="W175" i="209"/>
  <c r="AC175" i="209" s="1"/>
  <c r="X175" i="209"/>
  <c r="AD175" i="209" s="1"/>
  <c r="Y175" i="209"/>
  <c r="AE175" i="209" s="1"/>
  <c r="Z175" i="209"/>
  <c r="AF175" i="209" s="1"/>
  <c r="AA175" i="209"/>
  <c r="AG175" i="209" s="1"/>
  <c r="W176" i="209"/>
  <c r="AC176" i="209" s="1"/>
  <c r="X176" i="209"/>
  <c r="AD176" i="209" s="1"/>
  <c r="Y176" i="209"/>
  <c r="AE176" i="209" s="1"/>
  <c r="Z176" i="209"/>
  <c r="AF176" i="209" s="1"/>
  <c r="AA176" i="209"/>
  <c r="AG176" i="209" s="1"/>
  <c r="W177" i="209"/>
  <c r="AC177" i="209" s="1"/>
  <c r="X177" i="209"/>
  <c r="AD177" i="209" s="1"/>
  <c r="Y177" i="209"/>
  <c r="AE177" i="209" s="1"/>
  <c r="Z177" i="209"/>
  <c r="AF177" i="209" s="1"/>
  <c r="AA177" i="209"/>
  <c r="AG177" i="209" s="1"/>
  <c r="W178" i="209"/>
  <c r="AC178" i="209" s="1"/>
  <c r="X178" i="209"/>
  <c r="AD178" i="209" s="1"/>
  <c r="Y178" i="209"/>
  <c r="AE178" i="209" s="1"/>
  <c r="Z178" i="209"/>
  <c r="AF178" i="209" s="1"/>
  <c r="AA178" i="209"/>
  <c r="AG178" i="209" s="1"/>
  <c r="W179" i="209"/>
  <c r="X179" i="209"/>
  <c r="AD179" i="209" s="1"/>
  <c r="Y179" i="209"/>
  <c r="AE179" i="209" s="1"/>
  <c r="Z179" i="209"/>
  <c r="AF179" i="209" s="1"/>
  <c r="AA179" i="209"/>
  <c r="AG179" i="209" s="1"/>
  <c r="W180" i="209"/>
  <c r="X180" i="209"/>
  <c r="AD180" i="209" s="1"/>
  <c r="Y180" i="209"/>
  <c r="AE180" i="209" s="1"/>
  <c r="Z180" i="209"/>
  <c r="AF180" i="209" s="1"/>
  <c r="AA180" i="209"/>
  <c r="AG180" i="209" s="1"/>
  <c r="W181" i="209"/>
  <c r="X181" i="209"/>
  <c r="AD181" i="209" s="1"/>
  <c r="Y181" i="209"/>
  <c r="AE181" i="209" s="1"/>
  <c r="Z181" i="209"/>
  <c r="AF181" i="209" s="1"/>
  <c r="AA181" i="209"/>
  <c r="AG181" i="209" s="1"/>
  <c r="W182" i="209"/>
  <c r="AC182" i="209" s="1"/>
  <c r="X182" i="209"/>
  <c r="AD182" i="209" s="1"/>
  <c r="Y182" i="209"/>
  <c r="AE182" i="209" s="1"/>
  <c r="Z182" i="209"/>
  <c r="AF182" i="209" s="1"/>
  <c r="AA182" i="209"/>
  <c r="AG182" i="209" s="1"/>
  <c r="W183" i="209"/>
  <c r="AC183" i="209" s="1"/>
  <c r="X183" i="209"/>
  <c r="AD183" i="209" s="1"/>
  <c r="Y183" i="209"/>
  <c r="AE183" i="209" s="1"/>
  <c r="Z183" i="209"/>
  <c r="AF183" i="209" s="1"/>
  <c r="AA183" i="209"/>
  <c r="AG183" i="209" s="1"/>
  <c r="W184" i="209"/>
  <c r="X184" i="209"/>
  <c r="AD184" i="209" s="1"/>
  <c r="Y184" i="209"/>
  <c r="AE184" i="209" s="1"/>
  <c r="Z184" i="209"/>
  <c r="AF184" i="209" s="1"/>
  <c r="AA184" i="209"/>
  <c r="AG184" i="209" s="1"/>
  <c r="W185" i="209"/>
  <c r="AC185" i="209" s="1"/>
  <c r="X185" i="209"/>
  <c r="AD185" i="209" s="1"/>
  <c r="Y185" i="209"/>
  <c r="AE185" i="209" s="1"/>
  <c r="Z185" i="209"/>
  <c r="AF185" i="209" s="1"/>
  <c r="AA185" i="209"/>
  <c r="AG185" i="209" s="1"/>
  <c r="W186" i="209"/>
  <c r="X186" i="209"/>
  <c r="AD186" i="209" s="1"/>
  <c r="Y186" i="209"/>
  <c r="AE186" i="209" s="1"/>
  <c r="Z186" i="209"/>
  <c r="AF186" i="209" s="1"/>
  <c r="AA186" i="209"/>
  <c r="AG186" i="209" s="1"/>
  <c r="W187" i="209"/>
  <c r="AC187" i="209" s="1"/>
  <c r="X187" i="209"/>
  <c r="AD187" i="209" s="1"/>
  <c r="Y187" i="209"/>
  <c r="AE187" i="209" s="1"/>
  <c r="Z187" i="209"/>
  <c r="AF187" i="209" s="1"/>
  <c r="AA187" i="209"/>
  <c r="AG187" i="209" s="1"/>
  <c r="W188" i="209"/>
  <c r="AC188" i="209" s="1"/>
  <c r="X188" i="209"/>
  <c r="AD188" i="209" s="1"/>
  <c r="Y188" i="209"/>
  <c r="AE188" i="209" s="1"/>
  <c r="Z188" i="209"/>
  <c r="AF188" i="209" s="1"/>
  <c r="AA188" i="209"/>
  <c r="AG188" i="209" s="1"/>
  <c r="W189" i="209"/>
  <c r="AC189" i="209" s="1"/>
  <c r="X189" i="209"/>
  <c r="AD189" i="209" s="1"/>
  <c r="Y189" i="209"/>
  <c r="AE189" i="209" s="1"/>
  <c r="Z189" i="209"/>
  <c r="AF189" i="209" s="1"/>
  <c r="AA189" i="209"/>
  <c r="AG189" i="209" s="1"/>
  <c r="W190" i="209"/>
  <c r="AC190" i="209" s="1"/>
  <c r="X190" i="209"/>
  <c r="AD190" i="209" s="1"/>
  <c r="Y190" i="209"/>
  <c r="AE190" i="209" s="1"/>
  <c r="Z190" i="209"/>
  <c r="AF190" i="209" s="1"/>
  <c r="AA190" i="209"/>
  <c r="AG190" i="209" s="1"/>
  <c r="W191" i="209"/>
  <c r="X191" i="209"/>
  <c r="AD191" i="209" s="1"/>
  <c r="Y191" i="209"/>
  <c r="AE191" i="209" s="1"/>
  <c r="Z191" i="209"/>
  <c r="AF191" i="209" s="1"/>
  <c r="AA191" i="209"/>
  <c r="AG191" i="209" s="1"/>
  <c r="W192" i="209"/>
  <c r="X192" i="209"/>
  <c r="AD192" i="209" s="1"/>
  <c r="Y192" i="209"/>
  <c r="AE192" i="209" s="1"/>
  <c r="Z192" i="209"/>
  <c r="AF192" i="209" s="1"/>
  <c r="AA192" i="209"/>
  <c r="AG192" i="209" s="1"/>
  <c r="W193" i="209"/>
  <c r="X193" i="209"/>
  <c r="AD193" i="209" s="1"/>
  <c r="Y193" i="209"/>
  <c r="AE193" i="209" s="1"/>
  <c r="Z193" i="209"/>
  <c r="AF193" i="209" s="1"/>
  <c r="AA193" i="209"/>
  <c r="AG193" i="209" s="1"/>
  <c r="W194" i="209"/>
  <c r="AC194" i="209" s="1"/>
  <c r="X194" i="209"/>
  <c r="AD194" i="209" s="1"/>
  <c r="Y194" i="209"/>
  <c r="AE194" i="209" s="1"/>
  <c r="Z194" i="209"/>
  <c r="AF194" i="209" s="1"/>
  <c r="AA194" i="209"/>
  <c r="AG194" i="209" s="1"/>
  <c r="W195" i="209"/>
  <c r="AC195" i="209" s="1"/>
  <c r="X195" i="209"/>
  <c r="AD195" i="209" s="1"/>
  <c r="Y195" i="209"/>
  <c r="AE195" i="209" s="1"/>
  <c r="Z195" i="209"/>
  <c r="AF195" i="209" s="1"/>
  <c r="AA195" i="209"/>
  <c r="AG195" i="209" s="1"/>
  <c r="W196" i="209"/>
  <c r="X196" i="209"/>
  <c r="AD196" i="209" s="1"/>
  <c r="Y196" i="209"/>
  <c r="AE196" i="209" s="1"/>
  <c r="Z196" i="209"/>
  <c r="AF196" i="209" s="1"/>
  <c r="AA196" i="209"/>
  <c r="AG196" i="209" s="1"/>
  <c r="E111" i="209"/>
  <c r="F111" i="209"/>
  <c r="G111" i="209"/>
  <c r="H111" i="209"/>
  <c r="I111" i="209"/>
  <c r="E112" i="209"/>
  <c r="F112" i="209"/>
  <c r="G112" i="209"/>
  <c r="H112" i="209"/>
  <c r="I112" i="209"/>
  <c r="E113" i="209"/>
  <c r="F113" i="209"/>
  <c r="G113" i="209"/>
  <c r="H113" i="209"/>
  <c r="I113" i="209"/>
  <c r="E114" i="209"/>
  <c r="F114" i="209"/>
  <c r="G114" i="209"/>
  <c r="H114" i="209"/>
  <c r="I114" i="209"/>
  <c r="E115" i="209"/>
  <c r="F115" i="209"/>
  <c r="G115" i="209"/>
  <c r="H115" i="209"/>
  <c r="I115" i="209"/>
  <c r="E116" i="209"/>
  <c r="F116" i="209"/>
  <c r="G116" i="209"/>
  <c r="H116" i="209"/>
  <c r="I116" i="209"/>
  <c r="E117" i="209"/>
  <c r="F117" i="209"/>
  <c r="G117" i="209"/>
  <c r="H117" i="209"/>
  <c r="I117" i="209"/>
  <c r="E118" i="209"/>
  <c r="F118" i="209"/>
  <c r="G118" i="209"/>
  <c r="H118" i="209"/>
  <c r="I118" i="209"/>
  <c r="E119" i="209"/>
  <c r="F119" i="209"/>
  <c r="G119" i="209"/>
  <c r="H119" i="209"/>
  <c r="I119" i="209"/>
  <c r="E120" i="209"/>
  <c r="F120" i="209"/>
  <c r="G120" i="209"/>
  <c r="H120" i="209"/>
  <c r="I120" i="209"/>
  <c r="E121" i="209"/>
  <c r="F121" i="209"/>
  <c r="G121" i="209"/>
  <c r="H121" i="209"/>
  <c r="I121" i="209"/>
  <c r="E122" i="209"/>
  <c r="F122" i="209"/>
  <c r="G122" i="209"/>
  <c r="H122" i="209"/>
  <c r="I122" i="209"/>
  <c r="E123" i="209"/>
  <c r="F123" i="209"/>
  <c r="G123" i="209"/>
  <c r="H123" i="209"/>
  <c r="I123" i="209"/>
  <c r="E124" i="209"/>
  <c r="F124" i="209"/>
  <c r="G124" i="209"/>
  <c r="H124" i="209"/>
  <c r="I124" i="209"/>
  <c r="E125" i="209"/>
  <c r="F125" i="209"/>
  <c r="G125" i="209"/>
  <c r="H125" i="209"/>
  <c r="I125" i="209"/>
  <c r="E126" i="209"/>
  <c r="F126" i="209"/>
  <c r="G126" i="209"/>
  <c r="H126" i="209"/>
  <c r="I126" i="209"/>
  <c r="E127" i="209"/>
  <c r="F127" i="209"/>
  <c r="G127" i="209"/>
  <c r="H127" i="209"/>
  <c r="I127" i="209"/>
  <c r="E128" i="209"/>
  <c r="F128" i="209"/>
  <c r="G128" i="209"/>
  <c r="H128" i="209"/>
  <c r="I128" i="209"/>
  <c r="E129" i="209"/>
  <c r="F129" i="209"/>
  <c r="G129" i="209"/>
  <c r="H129" i="209"/>
  <c r="I129" i="209"/>
  <c r="E130" i="209"/>
  <c r="F130" i="209"/>
  <c r="G130" i="209"/>
  <c r="H130" i="209"/>
  <c r="I130" i="209"/>
  <c r="E131" i="209"/>
  <c r="F131" i="209"/>
  <c r="G131" i="209"/>
  <c r="H131" i="209"/>
  <c r="I131" i="209"/>
  <c r="E132" i="209"/>
  <c r="F132" i="209"/>
  <c r="G132" i="209"/>
  <c r="H132" i="209"/>
  <c r="I132" i="209"/>
  <c r="E133" i="209"/>
  <c r="F133" i="209"/>
  <c r="G133" i="209"/>
  <c r="H133" i="209"/>
  <c r="I133" i="209"/>
  <c r="E134" i="209"/>
  <c r="F134" i="209"/>
  <c r="G134" i="209"/>
  <c r="H134" i="209"/>
  <c r="I134" i="209"/>
  <c r="E135" i="209"/>
  <c r="F135" i="209"/>
  <c r="G135" i="209"/>
  <c r="H135" i="209"/>
  <c r="I135" i="209"/>
  <c r="E136" i="209"/>
  <c r="F136" i="209"/>
  <c r="G136" i="209"/>
  <c r="H136" i="209"/>
  <c r="I136" i="209"/>
  <c r="E137" i="209"/>
  <c r="F137" i="209"/>
  <c r="G137" i="209"/>
  <c r="H137" i="209"/>
  <c r="I137" i="209"/>
  <c r="E138" i="209"/>
  <c r="F138" i="209"/>
  <c r="G138" i="209"/>
  <c r="H138" i="209"/>
  <c r="I138" i="209"/>
  <c r="E139" i="209"/>
  <c r="F139" i="209"/>
  <c r="G139" i="209"/>
  <c r="H139" i="209"/>
  <c r="I139" i="209"/>
  <c r="E140" i="209"/>
  <c r="F140" i="209"/>
  <c r="G140" i="209"/>
  <c r="H140" i="209"/>
  <c r="I140" i="209"/>
  <c r="E141" i="209"/>
  <c r="F141" i="209"/>
  <c r="G141" i="209"/>
  <c r="H141" i="209"/>
  <c r="I141" i="209"/>
  <c r="E142" i="209"/>
  <c r="F142" i="209"/>
  <c r="G142" i="209"/>
  <c r="H142" i="209"/>
  <c r="I142" i="209"/>
  <c r="E143" i="209"/>
  <c r="F143" i="209"/>
  <c r="G143" i="209"/>
  <c r="H143" i="209"/>
  <c r="I143" i="209"/>
  <c r="E144" i="209"/>
  <c r="F144" i="209"/>
  <c r="G144" i="209"/>
  <c r="H144" i="209"/>
  <c r="I144" i="209"/>
  <c r="E145" i="209"/>
  <c r="F145" i="209"/>
  <c r="G145" i="209"/>
  <c r="H145" i="209"/>
  <c r="I145" i="209"/>
  <c r="E146" i="209"/>
  <c r="F146" i="209"/>
  <c r="G146" i="209"/>
  <c r="H146" i="209"/>
  <c r="I146" i="209"/>
  <c r="E147" i="209"/>
  <c r="F147" i="209"/>
  <c r="G147" i="209"/>
  <c r="H147" i="209"/>
  <c r="I147" i="209"/>
  <c r="E148" i="209"/>
  <c r="F148" i="209"/>
  <c r="G148" i="209"/>
  <c r="H148" i="209"/>
  <c r="I148" i="209"/>
  <c r="E149" i="209"/>
  <c r="F149" i="209"/>
  <c r="G149" i="209"/>
  <c r="H149" i="209"/>
  <c r="I149" i="209"/>
  <c r="E150" i="209"/>
  <c r="F150" i="209"/>
  <c r="G150" i="209"/>
  <c r="H150" i="209"/>
  <c r="I150" i="209"/>
  <c r="E151" i="209"/>
  <c r="F151" i="209"/>
  <c r="G151" i="209"/>
  <c r="H151" i="209"/>
  <c r="I151" i="209"/>
  <c r="E152" i="209"/>
  <c r="F152" i="209"/>
  <c r="G152" i="209"/>
  <c r="H152" i="209"/>
  <c r="I152" i="209"/>
  <c r="E153" i="209"/>
  <c r="F153" i="209"/>
  <c r="G153" i="209"/>
  <c r="H153" i="209"/>
  <c r="I153" i="209"/>
  <c r="E154" i="209"/>
  <c r="F154" i="209"/>
  <c r="G154" i="209"/>
  <c r="H154" i="209"/>
  <c r="I154" i="209"/>
  <c r="E155" i="209"/>
  <c r="F155" i="209"/>
  <c r="G155" i="209"/>
  <c r="H155" i="209"/>
  <c r="I155" i="209"/>
  <c r="E156" i="209"/>
  <c r="F156" i="209"/>
  <c r="G156" i="209"/>
  <c r="H156" i="209"/>
  <c r="I156" i="209"/>
  <c r="E157" i="209"/>
  <c r="F157" i="209"/>
  <c r="G157" i="209"/>
  <c r="H157" i="209"/>
  <c r="I157" i="209"/>
  <c r="E158" i="209"/>
  <c r="F158" i="209"/>
  <c r="G158" i="209"/>
  <c r="H158" i="209"/>
  <c r="I158" i="209"/>
  <c r="E159" i="209"/>
  <c r="F159" i="209"/>
  <c r="G159" i="209"/>
  <c r="H159" i="209"/>
  <c r="I159" i="209"/>
  <c r="E160" i="209"/>
  <c r="F160" i="209"/>
  <c r="G160" i="209"/>
  <c r="H160" i="209"/>
  <c r="I160" i="209"/>
  <c r="E161" i="209"/>
  <c r="F161" i="209"/>
  <c r="G161" i="209"/>
  <c r="H161" i="209"/>
  <c r="I161" i="209"/>
  <c r="E162" i="209"/>
  <c r="F162" i="209"/>
  <c r="G162" i="209"/>
  <c r="H162" i="209"/>
  <c r="I162" i="209"/>
  <c r="E163" i="209"/>
  <c r="F163" i="209"/>
  <c r="G163" i="209"/>
  <c r="H163" i="209"/>
  <c r="I163" i="209"/>
  <c r="E164" i="209"/>
  <c r="F164" i="209"/>
  <c r="G164" i="209"/>
  <c r="H164" i="209"/>
  <c r="I164" i="209"/>
  <c r="E165" i="209"/>
  <c r="F165" i="209"/>
  <c r="G165" i="209"/>
  <c r="H165" i="209"/>
  <c r="I165" i="209"/>
  <c r="E166" i="209"/>
  <c r="F166" i="209"/>
  <c r="G166" i="209"/>
  <c r="H166" i="209"/>
  <c r="I166" i="209"/>
  <c r="E167" i="209"/>
  <c r="F167" i="209"/>
  <c r="G167" i="209"/>
  <c r="H167" i="209"/>
  <c r="I167" i="209"/>
  <c r="E168" i="209"/>
  <c r="F168" i="209"/>
  <c r="G168" i="209"/>
  <c r="H168" i="209"/>
  <c r="I168" i="209"/>
  <c r="E169" i="209"/>
  <c r="F169" i="209"/>
  <c r="G169" i="209"/>
  <c r="H169" i="209"/>
  <c r="I169" i="209"/>
  <c r="E170" i="209"/>
  <c r="F170" i="209"/>
  <c r="G170" i="209"/>
  <c r="H170" i="209"/>
  <c r="I170" i="209"/>
  <c r="E171" i="209"/>
  <c r="F171" i="209"/>
  <c r="G171" i="209"/>
  <c r="H171" i="209"/>
  <c r="I171" i="209"/>
  <c r="E172" i="209"/>
  <c r="F172" i="209"/>
  <c r="G172" i="209"/>
  <c r="H172" i="209"/>
  <c r="I172" i="209"/>
  <c r="E173" i="209"/>
  <c r="F173" i="209"/>
  <c r="G173" i="209"/>
  <c r="H173" i="209"/>
  <c r="I173" i="209"/>
  <c r="E174" i="209"/>
  <c r="F174" i="209"/>
  <c r="G174" i="209"/>
  <c r="H174" i="209"/>
  <c r="I174" i="209"/>
  <c r="E175" i="209"/>
  <c r="F175" i="209"/>
  <c r="G175" i="209"/>
  <c r="H175" i="209"/>
  <c r="I175" i="209"/>
  <c r="E176" i="209"/>
  <c r="F176" i="209"/>
  <c r="G176" i="209"/>
  <c r="H176" i="209"/>
  <c r="I176" i="209"/>
  <c r="E177" i="209"/>
  <c r="F177" i="209"/>
  <c r="G177" i="209"/>
  <c r="H177" i="209"/>
  <c r="I177" i="209"/>
  <c r="E178" i="209"/>
  <c r="F178" i="209"/>
  <c r="G178" i="209"/>
  <c r="H178" i="209"/>
  <c r="I178" i="209"/>
  <c r="E179" i="209"/>
  <c r="F179" i="209"/>
  <c r="G179" i="209"/>
  <c r="H179" i="209"/>
  <c r="I179" i="209"/>
  <c r="E180" i="209"/>
  <c r="F180" i="209"/>
  <c r="G180" i="209"/>
  <c r="H180" i="209"/>
  <c r="I180" i="209"/>
  <c r="E181" i="209"/>
  <c r="F181" i="209"/>
  <c r="G181" i="209"/>
  <c r="H181" i="209"/>
  <c r="I181" i="209"/>
  <c r="E182" i="209"/>
  <c r="F182" i="209"/>
  <c r="G182" i="209"/>
  <c r="H182" i="209"/>
  <c r="I182" i="209"/>
  <c r="E183" i="209"/>
  <c r="F183" i="209"/>
  <c r="G183" i="209"/>
  <c r="H183" i="209"/>
  <c r="I183" i="209"/>
  <c r="E184" i="209"/>
  <c r="F184" i="209"/>
  <c r="G184" i="209"/>
  <c r="H184" i="209"/>
  <c r="I184" i="209"/>
  <c r="E185" i="209"/>
  <c r="F185" i="209"/>
  <c r="G185" i="209"/>
  <c r="H185" i="209"/>
  <c r="I185" i="209"/>
  <c r="E186" i="209"/>
  <c r="F186" i="209"/>
  <c r="G186" i="209"/>
  <c r="H186" i="209"/>
  <c r="I186" i="209"/>
  <c r="E187" i="209"/>
  <c r="F187" i="209"/>
  <c r="G187" i="209"/>
  <c r="H187" i="209"/>
  <c r="I187" i="209"/>
  <c r="E188" i="209"/>
  <c r="F188" i="209"/>
  <c r="G188" i="209"/>
  <c r="H188" i="209"/>
  <c r="I188" i="209"/>
  <c r="E189" i="209"/>
  <c r="F189" i="209"/>
  <c r="G189" i="209"/>
  <c r="H189" i="209"/>
  <c r="I189" i="209"/>
  <c r="E190" i="209"/>
  <c r="F190" i="209"/>
  <c r="G190" i="209"/>
  <c r="H190" i="209"/>
  <c r="I190" i="209"/>
  <c r="E191" i="209"/>
  <c r="F191" i="209"/>
  <c r="G191" i="209"/>
  <c r="H191" i="209"/>
  <c r="I191" i="209"/>
  <c r="E192" i="209"/>
  <c r="F192" i="209"/>
  <c r="G192" i="209"/>
  <c r="H192" i="209"/>
  <c r="I192" i="209"/>
  <c r="E193" i="209"/>
  <c r="F193" i="209"/>
  <c r="G193" i="209"/>
  <c r="H193" i="209"/>
  <c r="I193" i="209"/>
  <c r="E194" i="209"/>
  <c r="F194" i="209"/>
  <c r="G194" i="209"/>
  <c r="H194" i="209"/>
  <c r="I194" i="209"/>
  <c r="E195" i="209"/>
  <c r="F195" i="209"/>
  <c r="G195" i="209"/>
  <c r="H195" i="209"/>
  <c r="I195" i="209"/>
  <c r="E196" i="209"/>
  <c r="F196" i="209"/>
  <c r="G196" i="209"/>
  <c r="H196" i="209"/>
  <c r="I196" i="209"/>
  <c r="E197" i="209"/>
  <c r="F197" i="209"/>
  <c r="G197" i="209"/>
  <c r="H197" i="209"/>
  <c r="I197" i="209"/>
  <c r="E198" i="209"/>
  <c r="F198" i="209"/>
  <c r="G198" i="209"/>
  <c r="H198" i="209"/>
  <c r="I198" i="209"/>
  <c r="E199" i="209"/>
  <c r="F199" i="209"/>
  <c r="G199" i="209"/>
  <c r="H199" i="209"/>
  <c r="I199" i="209"/>
  <c r="E200" i="209"/>
  <c r="F200" i="209"/>
  <c r="G200" i="209"/>
  <c r="H200" i="209"/>
  <c r="I200" i="209"/>
  <c r="E201" i="209"/>
  <c r="F201" i="209"/>
  <c r="G201" i="209"/>
  <c r="H201" i="209"/>
  <c r="I201" i="209"/>
  <c r="E202" i="209"/>
  <c r="F202" i="209"/>
  <c r="G202" i="209"/>
  <c r="H202" i="209"/>
  <c r="I202" i="209"/>
  <c r="E203" i="209"/>
  <c r="F203" i="209"/>
  <c r="G203" i="209"/>
  <c r="H203" i="209"/>
  <c r="I203" i="209"/>
  <c r="E204" i="209"/>
  <c r="F204" i="209"/>
  <c r="G204" i="209"/>
  <c r="H204" i="209"/>
  <c r="I204" i="209"/>
  <c r="V197" i="209"/>
  <c r="V198" i="209"/>
  <c r="V199" i="209"/>
  <c r="V200" i="209"/>
  <c r="V201" i="209"/>
  <c r="V202" i="209"/>
  <c r="V203" i="209"/>
  <c r="V204" i="209"/>
  <c r="V6" i="209"/>
  <c r="V7" i="209"/>
  <c r="V8" i="209"/>
  <c r="V9" i="209"/>
  <c r="V10" i="209"/>
  <c r="V11" i="209"/>
  <c r="V12" i="209"/>
  <c r="V13" i="209"/>
  <c r="V14" i="209"/>
  <c r="V15" i="209"/>
  <c r="V16" i="209"/>
  <c r="V17" i="209"/>
  <c r="V18" i="209"/>
  <c r="V19" i="209"/>
  <c r="V20" i="209"/>
  <c r="V21" i="209"/>
  <c r="V22" i="209"/>
  <c r="V23" i="209"/>
  <c r="V24" i="209"/>
  <c r="V25" i="209"/>
  <c r="V26" i="209"/>
  <c r="V27" i="209"/>
  <c r="V28" i="209"/>
  <c r="V29" i="209"/>
  <c r="V30" i="209"/>
  <c r="V31" i="209"/>
  <c r="V32" i="209"/>
  <c r="V33" i="209"/>
  <c r="V34" i="209"/>
  <c r="V35" i="209"/>
  <c r="V36" i="209"/>
  <c r="V37" i="209"/>
  <c r="V38" i="209"/>
  <c r="V39" i="209"/>
  <c r="V40" i="209"/>
  <c r="V41" i="209"/>
  <c r="V42" i="209"/>
  <c r="V43" i="209"/>
  <c r="V44" i="209"/>
  <c r="V45" i="209"/>
  <c r="V46" i="209"/>
  <c r="V47" i="209"/>
  <c r="V48" i="209"/>
  <c r="V49" i="209"/>
  <c r="V50" i="209"/>
  <c r="V51" i="209"/>
  <c r="V52" i="209"/>
  <c r="V53" i="209"/>
  <c r="V54" i="209"/>
  <c r="V55" i="209"/>
  <c r="V56" i="209"/>
  <c r="V57" i="209"/>
  <c r="V58" i="209"/>
  <c r="V59" i="209"/>
  <c r="V60" i="209"/>
  <c r="V61" i="209"/>
  <c r="V62" i="209"/>
  <c r="V63" i="209"/>
  <c r="V64" i="209"/>
  <c r="V65" i="209"/>
  <c r="V66" i="209"/>
  <c r="V67" i="209"/>
  <c r="V68" i="209"/>
  <c r="V69" i="209"/>
  <c r="V70" i="209"/>
  <c r="V71" i="209"/>
  <c r="V72" i="209"/>
  <c r="V73" i="209"/>
  <c r="V74" i="209"/>
  <c r="V75" i="209"/>
  <c r="V76" i="209"/>
  <c r="V77" i="209"/>
  <c r="V78" i="209"/>
  <c r="V79" i="209"/>
  <c r="V80" i="209"/>
  <c r="V81" i="209"/>
  <c r="V82" i="209"/>
  <c r="V83" i="209"/>
  <c r="V84" i="209"/>
  <c r="V85" i="209"/>
  <c r="V86" i="209"/>
  <c r="V87" i="209"/>
  <c r="V88" i="209"/>
  <c r="V89" i="209"/>
  <c r="V90" i="209"/>
  <c r="V91" i="209"/>
  <c r="V92" i="209"/>
  <c r="V93" i="209"/>
  <c r="V94" i="209"/>
  <c r="V95" i="209"/>
  <c r="V96" i="209"/>
  <c r="V97" i="209"/>
  <c r="V98" i="209"/>
  <c r="V99" i="209"/>
  <c r="V100" i="209"/>
  <c r="V101" i="209"/>
  <c r="V102" i="209"/>
  <c r="V103" i="209"/>
  <c r="V104" i="209"/>
  <c r="V105" i="209"/>
  <c r="V106" i="209"/>
  <c r="V107" i="209"/>
  <c r="V108" i="209"/>
  <c r="V109" i="209"/>
  <c r="V110" i="209"/>
  <c r="V111" i="209"/>
  <c r="V112" i="209"/>
  <c r="V113" i="209"/>
  <c r="V114" i="209"/>
  <c r="V115" i="209"/>
  <c r="V116" i="209"/>
  <c r="V117" i="209"/>
  <c r="V118" i="209"/>
  <c r="V119" i="209"/>
  <c r="V120" i="209"/>
  <c r="V121" i="209"/>
  <c r="V122" i="209"/>
  <c r="V123" i="209"/>
  <c r="V124" i="209"/>
  <c r="V125" i="209"/>
  <c r="V126" i="209"/>
  <c r="V127" i="209"/>
  <c r="V128" i="209"/>
  <c r="V129" i="209"/>
  <c r="V130" i="209"/>
  <c r="V131" i="209"/>
  <c r="V132" i="209"/>
  <c r="V133" i="209"/>
  <c r="V134" i="209"/>
  <c r="V135" i="209"/>
  <c r="V136" i="209"/>
  <c r="V137" i="209"/>
  <c r="V138" i="209"/>
  <c r="V139" i="209"/>
  <c r="V140" i="209"/>
  <c r="V141" i="209"/>
  <c r="V142" i="209"/>
  <c r="V143" i="209"/>
  <c r="V144" i="209"/>
  <c r="V145" i="209"/>
  <c r="V146" i="209"/>
  <c r="V147" i="209"/>
  <c r="V148" i="209"/>
  <c r="V149" i="209"/>
  <c r="V150" i="209"/>
  <c r="V151" i="209"/>
  <c r="V152" i="209"/>
  <c r="V153" i="209"/>
  <c r="V154" i="209"/>
  <c r="V155" i="209"/>
  <c r="V156" i="209"/>
  <c r="V157" i="209"/>
  <c r="V158" i="209"/>
  <c r="V159" i="209"/>
  <c r="V160" i="209"/>
  <c r="V161" i="209"/>
  <c r="V162" i="209"/>
  <c r="V163" i="209"/>
  <c r="V164" i="209"/>
  <c r="V165" i="209"/>
  <c r="V166" i="209"/>
  <c r="V167" i="209"/>
  <c r="V168" i="209"/>
  <c r="V169" i="209"/>
  <c r="V170" i="209"/>
  <c r="V171" i="209"/>
  <c r="V172" i="209"/>
  <c r="V173" i="209"/>
  <c r="V174" i="209"/>
  <c r="V175" i="209"/>
  <c r="V176" i="209"/>
  <c r="V177" i="209"/>
  <c r="V178" i="209"/>
  <c r="V179" i="209"/>
  <c r="V180" i="209"/>
  <c r="V181" i="209"/>
  <c r="V182" i="209"/>
  <c r="V183" i="209"/>
  <c r="V184" i="209"/>
  <c r="V185" i="209"/>
  <c r="V186" i="209"/>
  <c r="V187" i="209"/>
  <c r="V188" i="209"/>
  <c r="V189" i="209"/>
  <c r="V190" i="209"/>
  <c r="V191" i="209"/>
  <c r="V192" i="209"/>
  <c r="V193" i="209"/>
  <c r="V194" i="209"/>
  <c r="V195" i="209"/>
  <c r="V196" i="209"/>
  <c r="E5" i="209"/>
  <c r="P111" i="209"/>
  <c r="P112" i="209"/>
  <c r="P113" i="209"/>
  <c r="P114" i="209"/>
  <c r="P115" i="209"/>
  <c r="P116" i="209"/>
  <c r="P117" i="209"/>
  <c r="P118" i="209"/>
  <c r="P119" i="209"/>
  <c r="P120" i="209"/>
  <c r="P121" i="209"/>
  <c r="P122" i="209"/>
  <c r="P123" i="209"/>
  <c r="P124" i="209"/>
  <c r="P125" i="209"/>
  <c r="P126" i="209"/>
  <c r="P127" i="209"/>
  <c r="P128" i="209"/>
  <c r="P129" i="209"/>
  <c r="P130" i="209"/>
  <c r="P131" i="209"/>
  <c r="P132" i="209"/>
  <c r="P133" i="209"/>
  <c r="P134" i="209"/>
  <c r="P135" i="209"/>
  <c r="P136" i="209"/>
  <c r="P137" i="209"/>
  <c r="P138" i="209"/>
  <c r="P139" i="209"/>
  <c r="P140" i="209"/>
  <c r="P141" i="209"/>
  <c r="P142" i="209"/>
  <c r="P143" i="209"/>
  <c r="P144" i="209"/>
  <c r="P145" i="209"/>
  <c r="P146" i="209"/>
  <c r="P147" i="209"/>
  <c r="P148" i="209"/>
  <c r="P149" i="209"/>
  <c r="P150" i="209"/>
  <c r="P151" i="209"/>
  <c r="P152" i="209"/>
  <c r="P153" i="209"/>
  <c r="P154" i="209"/>
  <c r="P155" i="209"/>
  <c r="P156" i="209"/>
  <c r="P157" i="209"/>
  <c r="P158" i="209"/>
  <c r="P159" i="209"/>
  <c r="P160" i="209"/>
  <c r="P161" i="209"/>
  <c r="P162" i="209"/>
  <c r="P163" i="209"/>
  <c r="P164" i="209"/>
  <c r="P165" i="209"/>
  <c r="P166" i="209"/>
  <c r="P167" i="209"/>
  <c r="P168" i="209"/>
  <c r="P169" i="209"/>
  <c r="P170" i="209"/>
  <c r="P171" i="209"/>
  <c r="P172" i="209"/>
  <c r="P173" i="209"/>
  <c r="P174" i="209"/>
  <c r="P175" i="209"/>
  <c r="P176" i="209"/>
  <c r="P177" i="209"/>
  <c r="P178" i="209"/>
  <c r="P179" i="209"/>
  <c r="P180" i="209"/>
  <c r="P181" i="209"/>
  <c r="P182" i="209"/>
  <c r="P183" i="209"/>
  <c r="P184" i="209"/>
  <c r="P185" i="209"/>
  <c r="P186" i="209"/>
  <c r="P187" i="209"/>
  <c r="P188" i="209"/>
  <c r="P189" i="209"/>
  <c r="P190" i="209"/>
  <c r="P191" i="209"/>
  <c r="P192" i="209"/>
  <c r="P193" i="209"/>
  <c r="P194" i="209"/>
  <c r="P195" i="209"/>
  <c r="P196" i="209"/>
  <c r="P197" i="209"/>
  <c r="P198" i="209"/>
  <c r="P199" i="209"/>
  <c r="P200" i="209"/>
  <c r="P201" i="209"/>
  <c r="P202" i="209"/>
  <c r="P203" i="209"/>
  <c r="P204" i="209"/>
  <c r="P6" i="209"/>
  <c r="P7" i="209"/>
  <c r="P8" i="209"/>
  <c r="P9" i="209"/>
  <c r="P10" i="209"/>
  <c r="P11" i="209"/>
  <c r="P12" i="209"/>
  <c r="P13" i="209"/>
  <c r="P14" i="209"/>
  <c r="P15" i="209"/>
  <c r="P16" i="209"/>
  <c r="P17" i="209"/>
  <c r="P18" i="209"/>
  <c r="P19" i="209"/>
  <c r="P20" i="209"/>
  <c r="P21" i="209"/>
  <c r="P22" i="209"/>
  <c r="P23" i="209"/>
  <c r="P24" i="209"/>
  <c r="P25" i="209"/>
  <c r="P26" i="209"/>
  <c r="P27" i="209"/>
  <c r="P28" i="209"/>
  <c r="P29" i="209"/>
  <c r="P30" i="209"/>
  <c r="P31" i="209"/>
  <c r="P32" i="209"/>
  <c r="P33" i="209"/>
  <c r="P34" i="209"/>
  <c r="P35" i="209"/>
  <c r="P36" i="209"/>
  <c r="P37" i="209"/>
  <c r="P38" i="209"/>
  <c r="P39" i="209"/>
  <c r="P40" i="209"/>
  <c r="P41" i="209"/>
  <c r="P42" i="209"/>
  <c r="P43" i="209"/>
  <c r="P44" i="209"/>
  <c r="P45" i="209"/>
  <c r="P46" i="209"/>
  <c r="P47" i="209"/>
  <c r="P48" i="209"/>
  <c r="P49" i="209"/>
  <c r="P50" i="209"/>
  <c r="P51" i="209"/>
  <c r="P52" i="209"/>
  <c r="P53" i="209"/>
  <c r="P54" i="209"/>
  <c r="P55" i="209"/>
  <c r="P56" i="209"/>
  <c r="P57" i="209"/>
  <c r="P58" i="209"/>
  <c r="P59" i="209"/>
  <c r="P60" i="209"/>
  <c r="P61" i="209"/>
  <c r="P62" i="209"/>
  <c r="P63" i="209"/>
  <c r="P64" i="209"/>
  <c r="P65" i="209"/>
  <c r="P66" i="209"/>
  <c r="P67" i="209"/>
  <c r="P68" i="209"/>
  <c r="P69" i="209"/>
  <c r="P70" i="209"/>
  <c r="P71" i="209"/>
  <c r="P72" i="209"/>
  <c r="P73" i="209"/>
  <c r="P74" i="209"/>
  <c r="P75" i="209"/>
  <c r="P76" i="209"/>
  <c r="P77" i="209"/>
  <c r="P78" i="209"/>
  <c r="P79" i="209"/>
  <c r="P80" i="209"/>
  <c r="P81" i="209"/>
  <c r="P82" i="209"/>
  <c r="P83" i="209"/>
  <c r="P84" i="209"/>
  <c r="P85" i="209"/>
  <c r="P86" i="209"/>
  <c r="P87" i="209"/>
  <c r="P88" i="209"/>
  <c r="P89" i="209"/>
  <c r="P90" i="209"/>
  <c r="P91" i="209"/>
  <c r="P92" i="209"/>
  <c r="P93" i="209"/>
  <c r="P94" i="209"/>
  <c r="P95" i="209"/>
  <c r="P96" i="209"/>
  <c r="P97" i="209"/>
  <c r="P98" i="209"/>
  <c r="P99" i="209"/>
  <c r="P100" i="209"/>
  <c r="P101" i="209"/>
  <c r="P102" i="209"/>
  <c r="P103" i="209"/>
  <c r="P104" i="209"/>
  <c r="P105" i="209"/>
  <c r="P106" i="209"/>
  <c r="P107" i="209"/>
  <c r="P108" i="209"/>
  <c r="P109" i="209"/>
  <c r="P110" i="209"/>
  <c r="P5" i="209"/>
  <c r="L14" i="85"/>
  <c r="K14" i="85"/>
  <c r="J22" i="449"/>
  <c r="Q22" i="449" s="1"/>
  <c r="K22" i="449"/>
  <c r="R22" i="449" s="1"/>
  <c r="L22" i="449"/>
  <c r="S22" i="449" s="1"/>
  <c r="M22" i="449"/>
  <c r="T22" i="449" s="1"/>
  <c r="I22" i="449"/>
  <c r="P22" i="449" s="1"/>
  <c r="B21" i="449"/>
  <c r="B5" i="449" s="1"/>
  <c r="B22" i="449"/>
  <c r="C22" i="449"/>
  <c r="D22" i="449"/>
  <c r="E22" i="449"/>
  <c r="F22" i="449"/>
  <c r="B23" i="449"/>
  <c r="C23" i="449"/>
  <c r="D23" i="449"/>
  <c r="E23" i="449"/>
  <c r="F23" i="449"/>
  <c r="B24" i="449"/>
  <c r="C24" i="449"/>
  <c r="D24" i="449"/>
  <c r="E24" i="449"/>
  <c r="F24" i="449"/>
  <c r="B25" i="449"/>
  <c r="C25" i="449"/>
  <c r="D25" i="449"/>
  <c r="E25" i="449"/>
  <c r="F25" i="449"/>
  <c r="B26" i="449"/>
  <c r="C26" i="449"/>
  <c r="D26" i="449"/>
  <c r="E26" i="449"/>
  <c r="F26" i="449"/>
  <c r="B27" i="449"/>
  <c r="C27" i="449"/>
  <c r="D27" i="449"/>
  <c r="E27" i="449"/>
  <c r="F27" i="449"/>
  <c r="C21" i="449"/>
  <c r="D21" i="449"/>
  <c r="E21" i="449"/>
  <c r="F21" i="449"/>
  <c r="F24" i="445"/>
  <c r="E24" i="445"/>
  <c r="D24" i="445"/>
  <c r="C24" i="445"/>
  <c r="B24" i="445"/>
  <c r="B6" i="445"/>
  <c r="C6" i="445"/>
  <c r="D6" i="445"/>
  <c r="E6" i="445"/>
  <c r="F6" i="445"/>
  <c r="B7" i="445"/>
  <c r="C7" i="445"/>
  <c r="D7" i="445"/>
  <c r="E7" i="445"/>
  <c r="F7" i="445"/>
  <c r="B8" i="445"/>
  <c r="C8" i="445"/>
  <c r="D8" i="445"/>
  <c r="E8" i="445"/>
  <c r="F8" i="445"/>
  <c r="B9" i="445"/>
  <c r="C9" i="445"/>
  <c r="D9" i="445"/>
  <c r="E9" i="445"/>
  <c r="F9" i="445"/>
  <c r="B10" i="445"/>
  <c r="C10" i="445"/>
  <c r="D10" i="445"/>
  <c r="E10" i="445"/>
  <c r="F10" i="445"/>
  <c r="B11" i="445"/>
  <c r="C11" i="445"/>
  <c r="D11" i="445"/>
  <c r="E11" i="445"/>
  <c r="F11" i="445"/>
  <c r="B12" i="445"/>
  <c r="C12" i="445"/>
  <c r="D12" i="445"/>
  <c r="E12" i="445"/>
  <c r="F12" i="445"/>
  <c r="C31" i="452"/>
  <c r="AC135" i="209"/>
  <c r="AD135" i="209"/>
  <c r="AD137" i="209"/>
  <c r="AE137" i="209"/>
  <c r="AC164" i="209"/>
  <c r="AD164" i="209"/>
  <c r="AC171" i="209"/>
  <c r="AF8" i="209"/>
  <c r="AD70" i="209"/>
  <c r="AC73" i="209"/>
  <c r="AG79" i="209"/>
  <c r="AE85" i="209"/>
  <c r="AE89" i="209"/>
  <c r="AG89" i="209"/>
  <c r="AC99" i="209"/>
  <c r="AF108" i="209"/>
  <c r="U22" i="449" l="1"/>
  <c r="J185" i="209"/>
  <c r="J173" i="209"/>
  <c r="J161" i="209"/>
  <c r="J149" i="209"/>
  <c r="J137" i="209"/>
  <c r="AG65" i="209"/>
  <c r="M26" i="449" s="1"/>
  <c r="T26" i="449" s="1"/>
  <c r="F20" i="436"/>
  <c r="F27" i="436" s="1"/>
  <c r="G19" i="436"/>
  <c r="G26" i="436" s="1"/>
  <c r="AF65" i="209"/>
  <c r="L21" i="449" s="1"/>
  <c r="S21" i="449" s="1"/>
  <c r="E20" i="436"/>
  <c r="E27" i="436" s="1"/>
  <c r="AE65" i="209"/>
  <c r="K21" i="449" s="1"/>
  <c r="R21" i="449" s="1"/>
  <c r="D20" i="436"/>
  <c r="D27" i="436" s="1"/>
  <c r="AD65" i="209"/>
  <c r="C20" i="436"/>
  <c r="C27" i="436" s="1"/>
  <c r="AC65" i="209"/>
  <c r="I26" i="449" s="1"/>
  <c r="P26" i="449" s="1"/>
  <c r="B20" i="436"/>
  <c r="B27" i="436" s="1"/>
  <c r="J196" i="209"/>
  <c r="J184" i="209"/>
  <c r="J172" i="209"/>
  <c r="J160" i="209"/>
  <c r="J148" i="209"/>
  <c r="J136" i="209"/>
  <c r="J124" i="209"/>
  <c r="J112" i="209"/>
  <c r="J203" i="209"/>
  <c r="J193" i="209"/>
  <c r="J181" i="209"/>
  <c r="J169" i="209"/>
  <c r="J157" i="209"/>
  <c r="J145" i="209"/>
  <c r="J133" i="209"/>
  <c r="J121" i="209"/>
  <c r="J109" i="209"/>
  <c r="J201" i="209"/>
  <c r="J192" i="209"/>
  <c r="J144" i="209"/>
  <c r="AB202" i="209"/>
  <c r="J189" i="209"/>
  <c r="J177" i="209"/>
  <c r="J165" i="209"/>
  <c r="J153" i="209"/>
  <c r="J141" i="209"/>
  <c r="J129" i="209"/>
  <c r="J117" i="209"/>
  <c r="J180" i="209"/>
  <c r="J168" i="209"/>
  <c r="J156" i="209"/>
  <c r="J132" i="209"/>
  <c r="J120" i="209"/>
  <c r="J191" i="209"/>
  <c r="J179" i="209"/>
  <c r="J167" i="209"/>
  <c r="J155" i="209"/>
  <c r="J143" i="209"/>
  <c r="J131" i="209"/>
  <c r="J119" i="209"/>
  <c r="J107" i="209"/>
  <c r="J199" i="209"/>
  <c r="AB203" i="209"/>
  <c r="J190" i="209"/>
  <c r="J178" i="209"/>
  <c r="J166" i="209"/>
  <c r="J154" i="209"/>
  <c r="J142" i="209"/>
  <c r="J130" i="209"/>
  <c r="J118" i="209"/>
  <c r="J106" i="209"/>
  <c r="J198" i="209"/>
  <c r="J105" i="209"/>
  <c r="J197" i="209"/>
  <c r="J104" i="209"/>
  <c r="AB199" i="209"/>
  <c r="J125" i="209"/>
  <c r="J113" i="209"/>
  <c r="J204" i="209"/>
  <c r="AB198" i="209"/>
  <c r="J195" i="209"/>
  <c r="J183" i="209"/>
  <c r="J171" i="209"/>
  <c r="J159" i="209"/>
  <c r="J147" i="209"/>
  <c r="J135" i="209"/>
  <c r="J123" i="209"/>
  <c r="J111" i="209"/>
  <c r="J108" i="209"/>
  <c r="J200" i="209"/>
  <c r="J188" i="209"/>
  <c r="J176" i="209"/>
  <c r="J164" i="209"/>
  <c r="J152" i="209"/>
  <c r="J140" i="209"/>
  <c r="J128" i="209"/>
  <c r="J116" i="209"/>
  <c r="AB204" i="209"/>
  <c r="J187" i="209"/>
  <c r="J175" i="209"/>
  <c r="J163" i="209"/>
  <c r="J151" i="209"/>
  <c r="J139" i="209"/>
  <c r="J127" i="209"/>
  <c r="J115" i="209"/>
  <c r="J186" i="209"/>
  <c r="J174" i="209"/>
  <c r="J162" i="209"/>
  <c r="J150" i="209"/>
  <c r="J138" i="209"/>
  <c r="J126" i="209"/>
  <c r="J114" i="209"/>
  <c r="J6" i="209"/>
  <c r="AB201" i="209"/>
  <c r="J194" i="209"/>
  <c r="J182" i="209"/>
  <c r="J170" i="209"/>
  <c r="J158" i="209"/>
  <c r="J146" i="209"/>
  <c r="J134" i="209"/>
  <c r="J122" i="209"/>
  <c r="J110" i="209"/>
  <c r="J202" i="209"/>
  <c r="AH200" i="209"/>
  <c r="AH197" i="209"/>
  <c r="AH204" i="209"/>
  <c r="AH198" i="209"/>
  <c r="AG67" i="209"/>
  <c r="M25" i="449" s="1"/>
  <c r="T25" i="449" s="1"/>
  <c r="AB200" i="209"/>
  <c r="AC202" i="209"/>
  <c r="AH202" i="209" s="1"/>
  <c r="AF199" i="209"/>
  <c r="AH199" i="209" s="1"/>
  <c r="AE67" i="209"/>
  <c r="K25" i="449" s="1"/>
  <c r="R25" i="449" s="1"/>
  <c r="K23" i="449"/>
  <c r="R23" i="449" s="1"/>
  <c r="AF67" i="209"/>
  <c r="L25" i="449" s="1"/>
  <c r="S25" i="449" s="1"/>
  <c r="AC201" i="209"/>
  <c r="AH201" i="209" s="1"/>
  <c r="AC203" i="209"/>
  <c r="AH203" i="209" s="1"/>
  <c r="AB197" i="209"/>
  <c r="J25" i="449"/>
  <c r="Q25" i="449" s="1"/>
  <c r="I23" i="449"/>
  <c r="P23" i="449" s="1"/>
  <c r="M23" i="449"/>
  <c r="T23" i="449" s="1"/>
  <c r="I25" i="449"/>
  <c r="P25" i="449" s="1"/>
  <c r="L23" i="449"/>
  <c r="S23" i="449" s="1"/>
  <c r="J26" i="449"/>
  <c r="Q26" i="449" s="1"/>
  <c r="J23" i="449"/>
  <c r="Q23" i="449" s="1"/>
  <c r="M24" i="449"/>
  <c r="T24" i="449" s="1"/>
  <c r="M21" i="449"/>
  <c r="T21" i="449" s="1"/>
  <c r="L24" i="449"/>
  <c r="S24" i="449" s="1"/>
  <c r="K24" i="449"/>
  <c r="R24" i="449" s="1"/>
  <c r="M27" i="449"/>
  <c r="T27" i="449" s="1"/>
  <c r="G24" i="449"/>
  <c r="J24" i="449"/>
  <c r="Q24" i="449" s="1"/>
  <c r="J21" i="449"/>
  <c r="Q21" i="449" s="1"/>
  <c r="L27" i="449"/>
  <c r="S27" i="449" s="1"/>
  <c r="I21" i="449"/>
  <c r="P21" i="449" s="1"/>
  <c r="K27" i="449"/>
  <c r="R27" i="449" s="1"/>
  <c r="J27" i="449"/>
  <c r="Q27" i="449" s="1"/>
  <c r="G23" i="449"/>
  <c r="G22" i="449"/>
  <c r="G25" i="449"/>
  <c r="G27" i="449"/>
  <c r="G26" i="449"/>
  <c r="G21" i="449"/>
  <c r="J12" i="445"/>
  <c r="Q12" i="445" s="1"/>
  <c r="M12" i="445"/>
  <c r="T12" i="445" s="1"/>
  <c r="L24" i="445"/>
  <c r="S24" i="445" s="1"/>
  <c r="K24" i="445"/>
  <c r="R24" i="445" s="1"/>
  <c r="J24" i="445"/>
  <c r="Q24" i="445" s="1"/>
  <c r="M24" i="445"/>
  <c r="T24" i="445" s="1"/>
  <c r="J9" i="445"/>
  <c r="Q9" i="445" s="1"/>
  <c r="K6" i="445"/>
  <c r="R6" i="445" s="1"/>
  <c r="J6" i="445"/>
  <c r="Q6" i="445" s="1"/>
  <c r="M10" i="445"/>
  <c r="T10" i="445" s="1"/>
  <c r="L12" i="445"/>
  <c r="S12" i="445" s="1"/>
  <c r="K12" i="445"/>
  <c r="R12" i="445" s="1"/>
  <c r="M11" i="445"/>
  <c r="T11" i="445" s="1"/>
  <c r="K10" i="445"/>
  <c r="R10" i="445" s="1"/>
  <c r="L9" i="445"/>
  <c r="S9" i="445" s="1"/>
  <c r="J10" i="445"/>
  <c r="Q10" i="445" s="1"/>
  <c r="AH99" i="209"/>
  <c r="K7" i="445"/>
  <c r="R7" i="445" s="1"/>
  <c r="M9" i="445"/>
  <c r="T9" i="445" s="1"/>
  <c r="K11" i="445"/>
  <c r="R11" i="445" s="1"/>
  <c r="J7" i="445"/>
  <c r="Q7" i="445" s="1"/>
  <c r="J11" i="445"/>
  <c r="Q11" i="445" s="1"/>
  <c r="K9" i="445"/>
  <c r="R9" i="445" s="1"/>
  <c r="G24" i="445"/>
  <c r="G10" i="445"/>
  <c r="M7" i="445"/>
  <c r="T7" i="445" s="1"/>
  <c r="L10" i="445"/>
  <c r="S10" i="445" s="1"/>
  <c r="L11" i="445"/>
  <c r="S11" i="445" s="1"/>
  <c r="M6" i="445"/>
  <c r="T6" i="445" s="1"/>
  <c r="L6" i="445"/>
  <c r="S6" i="445" s="1"/>
  <c r="AH102" i="209"/>
  <c r="AH30" i="209"/>
  <c r="AB163" i="209"/>
  <c r="G12" i="445"/>
  <c r="AH66" i="209"/>
  <c r="AH32" i="209"/>
  <c r="G7" i="445"/>
  <c r="AH109" i="209"/>
  <c r="AB192" i="209"/>
  <c r="AB180" i="209"/>
  <c r="AB168" i="209"/>
  <c r="AB156" i="209"/>
  <c r="AB144" i="209"/>
  <c r="AB132" i="209"/>
  <c r="AB120" i="209"/>
  <c r="G9" i="445"/>
  <c r="AH165" i="209"/>
  <c r="AH141" i="209"/>
  <c r="AH129" i="209"/>
  <c r="G11" i="445"/>
  <c r="G6" i="445"/>
  <c r="AC192" i="209"/>
  <c r="AH192" i="209" s="1"/>
  <c r="G8" i="445"/>
  <c r="AH34" i="209"/>
  <c r="AB165" i="209"/>
  <c r="AH94" i="209"/>
  <c r="AH58" i="209"/>
  <c r="AH153" i="209"/>
  <c r="AH106" i="209"/>
  <c r="AB184" i="209"/>
  <c r="AB148" i="209"/>
  <c r="AB153" i="209"/>
  <c r="AH108" i="209"/>
  <c r="AH105" i="209"/>
  <c r="AH96" i="209"/>
  <c r="AH84" i="209"/>
  <c r="AH81" i="209"/>
  <c r="AH72" i="209"/>
  <c r="AH69" i="209"/>
  <c r="AH60" i="209"/>
  <c r="AH48" i="209"/>
  <c r="AH45" i="209"/>
  <c r="AH36" i="209"/>
  <c r="AH33" i="209"/>
  <c r="AH24" i="209"/>
  <c r="AH12" i="209"/>
  <c r="AH9" i="209"/>
  <c r="AH188" i="209"/>
  <c r="AH176" i="209"/>
  <c r="AB167" i="209"/>
  <c r="AH164" i="209"/>
  <c r="AH152" i="209"/>
  <c r="AH140" i="209"/>
  <c r="AB131" i="209"/>
  <c r="AH128" i="209"/>
  <c r="AH116" i="209"/>
  <c r="AB151" i="209"/>
  <c r="AC156" i="209"/>
  <c r="AH156" i="209" s="1"/>
  <c r="AB141" i="209"/>
  <c r="AC120" i="209"/>
  <c r="AH120" i="209" s="1"/>
  <c r="AH189" i="209"/>
  <c r="AH177" i="209"/>
  <c r="AH117" i="209"/>
  <c r="AB196" i="209"/>
  <c r="AB124" i="209"/>
  <c r="AH86" i="209"/>
  <c r="AH83" i="209"/>
  <c r="AH50" i="209"/>
  <c r="AH47" i="209"/>
  <c r="AH14" i="209"/>
  <c r="AH11" i="209"/>
  <c r="AB139" i="209"/>
  <c r="AH22" i="209"/>
  <c r="AB160" i="209"/>
  <c r="AB129" i="209"/>
  <c r="AC168" i="209"/>
  <c r="AH168" i="209" s="1"/>
  <c r="AB127" i="209"/>
  <c r="AC132" i="209"/>
  <c r="AH132" i="209" s="1"/>
  <c r="AB189" i="209"/>
  <c r="AB115" i="209"/>
  <c r="AB187" i="209"/>
  <c r="AB177" i="209"/>
  <c r="AH44" i="209"/>
  <c r="AH104" i="209"/>
  <c r="AH92" i="209"/>
  <c r="AH68" i="209"/>
  <c r="AH56" i="209"/>
  <c r="AH20" i="209"/>
  <c r="AB175" i="209"/>
  <c r="AC196" i="209"/>
  <c r="I10" i="445" s="1"/>
  <c r="P10" i="445" s="1"/>
  <c r="AH76" i="209"/>
  <c r="AB116" i="209"/>
  <c r="AH90" i="209"/>
  <c r="AB113" i="209"/>
  <c r="AB152" i="209"/>
  <c r="AH63" i="209"/>
  <c r="AH88" i="209"/>
  <c r="AH85" i="209"/>
  <c r="AH61" i="209"/>
  <c r="AH52" i="209"/>
  <c r="AH40" i="209"/>
  <c r="AH16" i="209"/>
  <c r="AH13" i="209"/>
  <c r="AH8" i="209"/>
  <c r="AC131" i="209"/>
  <c r="AH131" i="209" s="1"/>
  <c r="AH93" i="209"/>
  <c r="AB179" i="209"/>
  <c r="AC179" i="209"/>
  <c r="AB143" i="209"/>
  <c r="AC143" i="209"/>
  <c r="AH143" i="209" s="1"/>
  <c r="AB164" i="209"/>
  <c r="AC186" i="209"/>
  <c r="AH186" i="209" s="1"/>
  <c r="AB186" i="209"/>
  <c r="AC162" i="209"/>
  <c r="AH162" i="209" s="1"/>
  <c r="AB162" i="209"/>
  <c r="AB138" i="209"/>
  <c r="AB114" i="209"/>
  <c r="AH107" i="209"/>
  <c r="AH95" i="209"/>
  <c r="AH74" i="209"/>
  <c r="AH59" i="209"/>
  <c r="AH35" i="209"/>
  <c r="AH26" i="209"/>
  <c r="AB193" i="209"/>
  <c r="AC193" i="209"/>
  <c r="AH193" i="209" s="1"/>
  <c r="AH178" i="209"/>
  <c r="AB169" i="209"/>
  <c r="AC169" i="209"/>
  <c r="AH169" i="209" s="1"/>
  <c r="AH154" i="209"/>
  <c r="AH142" i="209"/>
  <c r="AH130" i="209"/>
  <c r="AB178" i="209"/>
  <c r="AB142" i="209"/>
  <c r="AH18" i="209"/>
  <c r="AH57" i="209"/>
  <c r="AH21" i="209"/>
  <c r="AB155" i="209"/>
  <c r="AC155" i="209"/>
  <c r="AH155" i="209" s="1"/>
  <c r="AB119" i="209"/>
  <c r="AC119" i="209"/>
  <c r="AH119" i="209" s="1"/>
  <c r="AH100" i="209"/>
  <c r="AC174" i="209"/>
  <c r="AH174" i="209" s="1"/>
  <c r="AB174" i="209"/>
  <c r="AC150" i="209"/>
  <c r="AH150" i="209" s="1"/>
  <c r="AB150" i="209"/>
  <c r="AC126" i="209"/>
  <c r="AH126" i="209" s="1"/>
  <c r="AB126" i="209"/>
  <c r="AH64" i="209"/>
  <c r="AH54" i="209"/>
  <c r="AH110" i="209"/>
  <c r="AH98" i="209"/>
  <c r="AH71" i="209"/>
  <c r="AH62" i="209"/>
  <c r="AH38" i="209"/>
  <c r="AH23" i="209"/>
  <c r="AH190" i="209"/>
  <c r="AB181" i="209"/>
  <c r="AC181" i="209"/>
  <c r="AH181" i="209" s="1"/>
  <c r="AH166" i="209"/>
  <c r="AB157" i="209"/>
  <c r="AC157" i="209"/>
  <c r="AH157" i="209" s="1"/>
  <c r="AB145" i="209"/>
  <c r="AC145" i="209"/>
  <c r="AH145" i="209" s="1"/>
  <c r="AB133" i="209"/>
  <c r="AC133" i="209"/>
  <c r="AH133" i="209" s="1"/>
  <c r="AB121" i="209"/>
  <c r="AC121" i="209"/>
  <c r="AH121" i="209" s="1"/>
  <c r="AH78" i="209"/>
  <c r="AH75" i="209"/>
  <c r="AH42" i="209"/>
  <c r="AH39" i="209"/>
  <c r="AH6" i="209"/>
  <c r="AB188" i="209"/>
  <c r="AB140" i="209"/>
  <c r="AH28" i="209"/>
  <c r="AH37" i="209"/>
  <c r="AH27" i="209"/>
  <c r="AH89" i="209"/>
  <c r="AH41" i="209"/>
  <c r="AH17" i="209"/>
  <c r="AB176" i="209"/>
  <c r="AB128" i="209"/>
  <c r="AC167" i="209"/>
  <c r="AH167" i="209" s="1"/>
  <c r="AB191" i="209"/>
  <c r="AC191" i="209"/>
  <c r="AH191" i="209" s="1"/>
  <c r="AH91" i="209"/>
  <c r="AH82" i="209"/>
  <c r="AH70" i="209"/>
  <c r="AH46" i="209"/>
  <c r="AH43" i="209"/>
  <c r="AH19" i="209"/>
  <c r="AH10" i="209"/>
  <c r="AH114" i="209"/>
  <c r="AH80" i="209"/>
  <c r="AC138" i="209"/>
  <c r="AH138" i="209" s="1"/>
  <c r="AB190" i="209"/>
  <c r="AB166" i="209"/>
  <c r="AB154" i="209"/>
  <c r="AB130" i="209"/>
  <c r="AB117" i="209"/>
  <c r="AH97" i="209"/>
  <c r="AH73" i="209"/>
  <c r="AH49" i="209"/>
  <c r="AH25" i="209"/>
  <c r="AH195" i="209"/>
  <c r="AH183" i="209"/>
  <c r="AH171" i="209"/>
  <c r="AH159" i="209"/>
  <c r="AH147" i="209"/>
  <c r="AH135" i="209"/>
  <c r="AH123" i="209"/>
  <c r="AH111" i="209"/>
  <c r="AB185" i="209"/>
  <c r="AB173" i="209"/>
  <c r="AB161" i="209"/>
  <c r="AB149" i="209"/>
  <c r="AB137" i="209"/>
  <c r="AB125" i="209"/>
  <c r="AB112" i="209"/>
  <c r="AC184" i="209"/>
  <c r="AH184" i="209" s="1"/>
  <c r="AC148" i="209"/>
  <c r="AH148" i="209" s="1"/>
  <c r="AB118" i="209"/>
  <c r="AB172" i="209"/>
  <c r="AB136" i="209"/>
  <c r="AB111" i="209"/>
  <c r="AH194" i="209"/>
  <c r="AH185" i="209"/>
  <c r="AH182" i="209"/>
  <c r="AH173" i="209"/>
  <c r="AH170" i="209"/>
  <c r="AH161" i="209"/>
  <c r="AH158" i="209"/>
  <c r="AH149" i="209"/>
  <c r="AH146" i="209"/>
  <c r="AH137" i="209"/>
  <c r="AH134" i="209"/>
  <c r="AH125" i="209"/>
  <c r="AH122" i="209"/>
  <c r="AH113" i="209"/>
  <c r="AB195" i="209"/>
  <c r="AB183" i="209"/>
  <c r="AB171" i="209"/>
  <c r="AB159" i="209"/>
  <c r="AB147" i="209"/>
  <c r="AB135" i="209"/>
  <c r="AB123" i="209"/>
  <c r="AC180" i="209"/>
  <c r="AH180" i="209" s="1"/>
  <c r="AC144" i="209"/>
  <c r="AH144" i="209" s="1"/>
  <c r="AB194" i="209"/>
  <c r="AB182" i="209"/>
  <c r="AB170" i="209"/>
  <c r="AB158" i="209"/>
  <c r="AB146" i="209"/>
  <c r="AB134" i="209"/>
  <c r="AB122" i="209"/>
  <c r="AH101" i="209"/>
  <c r="AH77" i="209"/>
  <c r="AH53" i="209"/>
  <c r="AH29" i="209"/>
  <c r="AH187" i="209"/>
  <c r="AH175" i="209"/>
  <c r="AH172" i="209"/>
  <c r="AH163" i="209"/>
  <c r="AH160" i="209"/>
  <c r="AH151" i="209"/>
  <c r="AH139" i="209"/>
  <c r="AH136" i="209"/>
  <c r="AH127" i="209"/>
  <c r="AH124" i="209"/>
  <c r="AH115" i="209"/>
  <c r="AH112" i="209"/>
  <c r="AC118" i="209"/>
  <c r="AH118" i="209" s="1"/>
  <c r="AH103" i="209"/>
  <c r="AH79" i="209"/>
  <c r="AH55" i="209"/>
  <c r="AH31" i="209"/>
  <c r="AH7" i="209"/>
  <c r="AH87" i="209"/>
  <c r="AH51" i="209"/>
  <c r="AH15" i="209"/>
  <c r="L7" i="445" l="1"/>
  <c r="S7" i="445" s="1"/>
  <c r="L26" i="449"/>
  <c r="S26" i="449" s="1"/>
  <c r="S28" i="449" s="1"/>
  <c r="T28" i="449"/>
  <c r="U21" i="449"/>
  <c r="U25" i="449"/>
  <c r="Q28" i="449"/>
  <c r="U23" i="449"/>
  <c r="U10" i="445"/>
  <c r="K26" i="449"/>
  <c r="R26" i="449" s="1"/>
  <c r="R28" i="449" s="1"/>
  <c r="AH65" i="209"/>
  <c r="AH67" i="209"/>
  <c r="I24" i="449"/>
  <c r="P24" i="449" s="1"/>
  <c r="U24" i="449" s="1"/>
  <c r="I27" i="449"/>
  <c r="N21" i="449"/>
  <c r="G28" i="449"/>
  <c r="AH196" i="209"/>
  <c r="I11" i="445"/>
  <c r="I24" i="445"/>
  <c r="N10" i="445"/>
  <c r="I9" i="445"/>
  <c r="AH179" i="209"/>
  <c r="I12" i="445"/>
  <c r="I7" i="445"/>
  <c r="I6" i="445"/>
  <c r="N6" i="445" l="1"/>
  <c r="P6" i="445"/>
  <c r="U6" i="445" s="1"/>
  <c r="N12" i="445"/>
  <c r="P12" i="445"/>
  <c r="U12" i="445" s="1"/>
  <c r="N7" i="445"/>
  <c r="P7" i="445"/>
  <c r="U7" i="445" s="1"/>
  <c r="U26" i="449"/>
  <c r="N9" i="445"/>
  <c r="P9" i="445"/>
  <c r="U9" i="445" s="1"/>
  <c r="N11" i="445"/>
  <c r="P11" i="445"/>
  <c r="U11" i="445" s="1"/>
  <c r="N24" i="445"/>
  <c r="P24" i="445"/>
  <c r="U24" i="445" s="1"/>
  <c r="N27" i="449"/>
  <c r="P27" i="449"/>
  <c r="U27" i="449" s="1"/>
  <c r="C32" i="452"/>
  <c r="N14" i="85"/>
  <c r="M14" i="85"/>
  <c r="U28" i="449" l="1"/>
  <c r="P28" i="449"/>
  <c r="I8" i="445"/>
  <c r="P8" i="445" s="1"/>
  <c r="C7" i="85"/>
  <c r="B7" i="85"/>
  <c r="AA5" i="209"/>
  <c r="AG5" i="209" s="1"/>
  <c r="M8" i="445" s="1"/>
  <c r="T8" i="445" s="1"/>
  <c r="Z5" i="209"/>
  <c r="AF5" i="209" s="1"/>
  <c r="L8" i="445" s="1"/>
  <c r="S8" i="445" s="1"/>
  <c r="Y5" i="209"/>
  <c r="AE5" i="209" s="1"/>
  <c r="K8" i="445" s="1"/>
  <c r="R8" i="445" s="1"/>
  <c r="X5" i="209"/>
  <c r="AD5" i="209" s="1"/>
  <c r="J8" i="445" s="1"/>
  <c r="Q8" i="445" s="1"/>
  <c r="C5" i="452"/>
  <c r="AA110" i="461"/>
  <c r="AG110" i="461" s="1"/>
  <c r="Z110" i="461"/>
  <c r="AF110" i="461" s="1"/>
  <c r="Y110" i="461"/>
  <c r="AE110" i="461" s="1"/>
  <c r="X110" i="461"/>
  <c r="AD110" i="461" s="1"/>
  <c r="W110" i="461"/>
  <c r="AC110" i="461" s="1"/>
  <c r="V110" i="461"/>
  <c r="P110" i="461"/>
  <c r="I110" i="461"/>
  <c r="H110" i="461"/>
  <c r="G110" i="461"/>
  <c r="F110" i="461"/>
  <c r="E110" i="461"/>
  <c r="AA109" i="461"/>
  <c r="AG109" i="461" s="1"/>
  <c r="Z109" i="461"/>
  <c r="AF109" i="461" s="1"/>
  <c r="Y109" i="461"/>
  <c r="AE109" i="461" s="1"/>
  <c r="X109" i="461"/>
  <c r="AD109" i="461" s="1"/>
  <c r="W109" i="461"/>
  <c r="AC109" i="461" s="1"/>
  <c r="V109" i="461"/>
  <c r="J109" i="461" s="1"/>
  <c r="P109" i="461"/>
  <c r="I109" i="461"/>
  <c r="H109" i="461"/>
  <c r="G109" i="461"/>
  <c r="F109" i="461"/>
  <c r="E109" i="461"/>
  <c r="AA108" i="461"/>
  <c r="AG108" i="461" s="1"/>
  <c r="Z108" i="461"/>
  <c r="AF108" i="461" s="1"/>
  <c r="Y108" i="461"/>
  <c r="AE108" i="461" s="1"/>
  <c r="X108" i="461"/>
  <c r="AD108" i="461" s="1"/>
  <c r="W108" i="461"/>
  <c r="AC108" i="461" s="1"/>
  <c r="V108" i="461"/>
  <c r="J108" i="461" s="1"/>
  <c r="P108" i="461"/>
  <c r="I108" i="461"/>
  <c r="H108" i="461"/>
  <c r="G108" i="461"/>
  <c r="F108" i="461"/>
  <c r="E108" i="461"/>
  <c r="AA107" i="461"/>
  <c r="AG107" i="461" s="1"/>
  <c r="Z107" i="461"/>
  <c r="AF107" i="461" s="1"/>
  <c r="Y107" i="461"/>
  <c r="AE107" i="461" s="1"/>
  <c r="X107" i="461"/>
  <c r="AD107" i="461" s="1"/>
  <c r="W107" i="461"/>
  <c r="AC107" i="461" s="1"/>
  <c r="V107" i="461"/>
  <c r="P107" i="461"/>
  <c r="I107" i="461"/>
  <c r="H107" i="461"/>
  <c r="G107" i="461"/>
  <c r="F107" i="461"/>
  <c r="E107" i="461"/>
  <c r="AF106" i="461"/>
  <c r="AA106" i="461"/>
  <c r="AG106" i="461" s="1"/>
  <c r="Z106" i="461"/>
  <c r="Y106" i="461"/>
  <c r="AE106" i="461" s="1"/>
  <c r="X106" i="461"/>
  <c r="AD106" i="461" s="1"/>
  <c r="W106" i="461"/>
  <c r="AC106" i="461" s="1"/>
  <c r="V106" i="461"/>
  <c r="P106" i="461"/>
  <c r="I106" i="461"/>
  <c r="H106" i="461"/>
  <c r="G106" i="461"/>
  <c r="F106" i="461"/>
  <c r="E106" i="461"/>
  <c r="AA105" i="461"/>
  <c r="AG105" i="461" s="1"/>
  <c r="Z105" i="461"/>
  <c r="AF105" i="461" s="1"/>
  <c r="Y105" i="461"/>
  <c r="AE105" i="461" s="1"/>
  <c r="X105" i="461"/>
  <c r="AD105" i="461" s="1"/>
  <c r="W105" i="461"/>
  <c r="AC105" i="461" s="1"/>
  <c r="V105" i="461"/>
  <c r="J105" i="461" s="1"/>
  <c r="P105" i="461"/>
  <c r="I105" i="461"/>
  <c r="H105" i="461"/>
  <c r="G105" i="461"/>
  <c r="F105" i="461"/>
  <c r="E105" i="461"/>
  <c r="AC104" i="461"/>
  <c r="AA104" i="461"/>
  <c r="AG104" i="461" s="1"/>
  <c r="Z104" i="461"/>
  <c r="AF104" i="461" s="1"/>
  <c r="Y104" i="461"/>
  <c r="AE104" i="461" s="1"/>
  <c r="X104" i="461"/>
  <c r="AD104" i="461" s="1"/>
  <c r="W104" i="461"/>
  <c r="V104" i="461"/>
  <c r="P104" i="461"/>
  <c r="I104" i="461"/>
  <c r="H104" i="461"/>
  <c r="G104" i="461"/>
  <c r="F104" i="461"/>
  <c r="E104" i="461"/>
  <c r="AA103" i="461"/>
  <c r="AG103" i="461" s="1"/>
  <c r="Z103" i="461"/>
  <c r="AF103" i="461" s="1"/>
  <c r="Y103" i="461"/>
  <c r="AE103" i="461" s="1"/>
  <c r="X103" i="461"/>
  <c r="AD103" i="461" s="1"/>
  <c r="W103" i="461"/>
  <c r="AC103" i="461" s="1"/>
  <c r="V103" i="461"/>
  <c r="P103" i="461"/>
  <c r="J103" i="461"/>
  <c r="I103" i="461"/>
  <c r="H103" i="461"/>
  <c r="G103" i="461"/>
  <c r="F103" i="461"/>
  <c r="E103" i="461"/>
  <c r="AA102" i="461"/>
  <c r="AG102" i="461" s="1"/>
  <c r="Z102" i="461"/>
  <c r="AF102" i="461" s="1"/>
  <c r="Y102" i="461"/>
  <c r="AE102" i="461" s="1"/>
  <c r="X102" i="461"/>
  <c r="AD102" i="461" s="1"/>
  <c r="W102" i="461"/>
  <c r="AC102" i="461" s="1"/>
  <c r="V102" i="461"/>
  <c r="P102" i="461"/>
  <c r="I102" i="461"/>
  <c r="H102" i="461"/>
  <c r="G102" i="461"/>
  <c r="F102" i="461"/>
  <c r="E102" i="461"/>
  <c r="AG101" i="461"/>
  <c r="AF101" i="461"/>
  <c r="AA101" i="461"/>
  <c r="Z101" i="461"/>
  <c r="Y101" i="461"/>
  <c r="AE101" i="461" s="1"/>
  <c r="X101" i="461"/>
  <c r="AD101" i="461" s="1"/>
  <c r="W101" i="461"/>
  <c r="AC101" i="461" s="1"/>
  <c r="V101" i="461"/>
  <c r="P101" i="461"/>
  <c r="I101" i="461"/>
  <c r="H101" i="461"/>
  <c r="G101" i="461"/>
  <c r="F101" i="461"/>
  <c r="E101" i="461"/>
  <c r="AA100" i="461"/>
  <c r="AG100" i="461" s="1"/>
  <c r="Z100" i="461"/>
  <c r="AF100" i="461" s="1"/>
  <c r="Y100" i="461"/>
  <c r="AE100" i="461" s="1"/>
  <c r="X100" i="461"/>
  <c r="AD100" i="461" s="1"/>
  <c r="W100" i="461"/>
  <c r="AC100" i="461" s="1"/>
  <c r="V100" i="461"/>
  <c r="P100" i="461"/>
  <c r="J100" i="461"/>
  <c r="I100" i="461"/>
  <c r="H100" i="461"/>
  <c r="G100" i="461"/>
  <c r="F100" i="461"/>
  <c r="E100" i="461"/>
  <c r="AG99" i="461"/>
  <c r="AA99" i="461"/>
  <c r="Z99" i="461"/>
  <c r="AF99" i="461" s="1"/>
  <c r="Y99" i="461"/>
  <c r="AE99" i="461" s="1"/>
  <c r="X99" i="461"/>
  <c r="AD99" i="461" s="1"/>
  <c r="W99" i="461"/>
  <c r="AC99" i="461" s="1"/>
  <c r="V99" i="461"/>
  <c r="P99" i="461"/>
  <c r="I99" i="461"/>
  <c r="H99" i="461"/>
  <c r="G99" i="461"/>
  <c r="F99" i="461"/>
  <c r="E99" i="461"/>
  <c r="AA98" i="461"/>
  <c r="AG98" i="461" s="1"/>
  <c r="Z98" i="461"/>
  <c r="AF98" i="461" s="1"/>
  <c r="Y98" i="461"/>
  <c r="AE98" i="461" s="1"/>
  <c r="X98" i="461"/>
  <c r="AD98" i="461" s="1"/>
  <c r="W98" i="461"/>
  <c r="AC98" i="461" s="1"/>
  <c r="V98" i="461"/>
  <c r="P98" i="461"/>
  <c r="I98" i="461"/>
  <c r="H98" i="461"/>
  <c r="G98" i="461"/>
  <c r="F98" i="461"/>
  <c r="E98" i="461"/>
  <c r="AC97" i="461"/>
  <c r="AA97" i="461"/>
  <c r="AG97" i="461" s="1"/>
  <c r="Z97" i="461"/>
  <c r="AF97" i="461" s="1"/>
  <c r="Y97" i="461"/>
  <c r="AE97" i="461" s="1"/>
  <c r="X97" i="461"/>
  <c r="AD97" i="461" s="1"/>
  <c r="W97" i="461"/>
  <c r="V97" i="461"/>
  <c r="P97" i="461"/>
  <c r="J97" i="461"/>
  <c r="I97" i="461"/>
  <c r="H97" i="461"/>
  <c r="G97" i="461"/>
  <c r="F97" i="461"/>
  <c r="E97" i="461"/>
  <c r="AA96" i="461"/>
  <c r="AG96" i="461" s="1"/>
  <c r="Z96" i="461"/>
  <c r="AF96" i="461" s="1"/>
  <c r="Y96" i="461"/>
  <c r="AE96" i="461" s="1"/>
  <c r="X96" i="461"/>
  <c r="AD96" i="461" s="1"/>
  <c r="W96" i="461"/>
  <c r="AC96" i="461" s="1"/>
  <c r="V96" i="461"/>
  <c r="J96" i="461" s="1"/>
  <c r="P96" i="461"/>
  <c r="I96" i="461"/>
  <c r="H96" i="461"/>
  <c r="G96" i="461"/>
  <c r="F96" i="461"/>
  <c r="E96" i="461"/>
  <c r="AC95" i="461"/>
  <c r="AA95" i="461"/>
  <c r="AG95" i="461" s="1"/>
  <c r="Z95" i="461"/>
  <c r="AF95" i="461" s="1"/>
  <c r="Y95" i="461"/>
  <c r="AE95" i="461" s="1"/>
  <c r="X95" i="461"/>
  <c r="AD95" i="461" s="1"/>
  <c r="W95" i="461"/>
  <c r="V95" i="461"/>
  <c r="P95" i="461"/>
  <c r="I95" i="461"/>
  <c r="H95" i="461"/>
  <c r="G95" i="461"/>
  <c r="F95" i="461"/>
  <c r="E95" i="461"/>
  <c r="AA94" i="461"/>
  <c r="AG94" i="461" s="1"/>
  <c r="Z94" i="461"/>
  <c r="AF94" i="461" s="1"/>
  <c r="Y94" i="461"/>
  <c r="AE94" i="461" s="1"/>
  <c r="X94" i="461"/>
  <c r="AD94" i="461" s="1"/>
  <c r="W94" i="461"/>
  <c r="AC94" i="461" s="1"/>
  <c r="V94" i="461"/>
  <c r="P94" i="461"/>
  <c r="I94" i="461"/>
  <c r="H94" i="461"/>
  <c r="G94" i="461"/>
  <c r="F94" i="461"/>
  <c r="E94" i="461"/>
  <c r="AG93" i="461"/>
  <c r="AA93" i="461"/>
  <c r="Z93" i="461"/>
  <c r="AF93" i="461" s="1"/>
  <c r="Y93" i="461"/>
  <c r="AE93" i="461" s="1"/>
  <c r="X93" i="461"/>
  <c r="AD93" i="461" s="1"/>
  <c r="W93" i="461"/>
  <c r="AC93" i="461" s="1"/>
  <c r="V93" i="461"/>
  <c r="P93" i="461"/>
  <c r="J93" i="461"/>
  <c r="I93" i="461"/>
  <c r="H93" i="461"/>
  <c r="G93" i="461"/>
  <c r="F93" i="461"/>
  <c r="E93" i="461"/>
  <c r="AG92" i="461"/>
  <c r="AA92" i="461"/>
  <c r="Z92" i="461"/>
  <c r="AF92" i="461" s="1"/>
  <c r="Y92" i="461"/>
  <c r="AE92" i="461" s="1"/>
  <c r="X92" i="461"/>
  <c r="AD92" i="461" s="1"/>
  <c r="W92" i="461"/>
  <c r="AC92" i="461" s="1"/>
  <c r="V92" i="461"/>
  <c r="P92" i="461"/>
  <c r="I92" i="461"/>
  <c r="H92" i="461"/>
  <c r="G92" i="461"/>
  <c r="F92" i="461"/>
  <c r="E92" i="461"/>
  <c r="AA91" i="461"/>
  <c r="AG91" i="461" s="1"/>
  <c r="Z91" i="461"/>
  <c r="AF91" i="461" s="1"/>
  <c r="Y91" i="461"/>
  <c r="AE91" i="461" s="1"/>
  <c r="X91" i="461"/>
  <c r="AD91" i="461" s="1"/>
  <c r="W91" i="461"/>
  <c r="AC91" i="461" s="1"/>
  <c r="V91" i="461"/>
  <c r="J91" i="461" s="1"/>
  <c r="P91" i="461"/>
  <c r="I91" i="461"/>
  <c r="H91" i="461"/>
  <c r="G91" i="461"/>
  <c r="F91" i="461"/>
  <c r="E91" i="461"/>
  <c r="AA90" i="461"/>
  <c r="AG90" i="461" s="1"/>
  <c r="Z90" i="461"/>
  <c r="AF90" i="461" s="1"/>
  <c r="Y90" i="461"/>
  <c r="AE90" i="461" s="1"/>
  <c r="X90" i="461"/>
  <c r="AD90" i="461" s="1"/>
  <c r="W90" i="461"/>
  <c r="AC90" i="461" s="1"/>
  <c r="V90" i="461"/>
  <c r="P90" i="461"/>
  <c r="J90" i="461"/>
  <c r="I90" i="461"/>
  <c r="H90" i="461"/>
  <c r="G90" i="461"/>
  <c r="F90" i="461"/>
  <c r="E90" i="461"/>
  <c r="AG89" i="461"/>
  <c r="AF89" i="461"/>
  <c r="AA89" i="461"/>
  <c r="Z89" i="461"/>
  <c r="Y89" i="461"/>
  <c r="AE89" i="461" s="1"/>
  <c r="X89" i="461"/>
  <c r="AD89" i="461" s="1"/>
  <c r="W89" i="461"/>
  <c r="AC89" i="461" s="1"/>
  <c r="V89" i="461"/>
  <c r="J89" i="461" s="1"/>
  <c r="P89" i="461"/>
  <c r="I89" i="461"/>
  <c r="H89" i="461"/>
  <c r="G89" i="461"/>
  <c r="F89" i="461"/>
  <c r="E89" i="461"/>
  <c r="AA88" i="461"/>
  <c r="AG88" i="461" s="1"/>
  <c r="Z88" i="461"/>
  <c r="AF88" i="461" s="1"/>
  <c r="Y88" i="461"/>
  <c r="AE88" i="461" s="1"/>
  <c r="X88" i="461"/>
  <c r="AD88" i="461" s="1"/>
  <c r="W88" i="461"/>
  <c r="AC88" i="461" s="1"/>
  <c r="V88" i="461"/>
  <c r="J88" i="461" s="1"/>
  <c r="P88" i="461"/>
  <c r="I88" i="461"/>
  <c r="H88" i="461"/>
  <c r="G88" i="461"/>
  <c r="F88" i="461"/>
  <c r="E88" i="461"/>
  <c r="AG87" i="461"/>
  <c r="AA87" i="461"/>
  <c r="Z87" i="461"/>
  <c r="AF87" i="461" s="1"/>
  <c r="Y87" i="461"/>
  <c r="AE87" i="461" s="1"/>
  <c r="X87" i="461"/>
  <c r="AD87" i="461" s="1"/>
  <c r="W87" i="461"/>
  <c r="AC87" i="461" s="1"/>
  <c r="V87" i="461"/>
  <c r="P87" i="461"/>
  <c r="J87" i="461"/>
  <c r="I87" i="461"/>
  <c r="H87" i="461"/>
  <c r="G87" i="461"/>
  <c r="F87" i="461"/>
  <c r="E87" i="461"/>
  <c r="AG86" i="461"/>
  <c r="AF86" i="461"/>
  <c r="AA86" i="461"/>
  <c r="Z86" i="461"/>
  <c r="Y86" i="461"/>
  <c r="AE86" i="461" s="1"/>
  <c r="X86" i="461"/>
  <c r="AD86" i="461" s="1"/>
  <c r="W86" i="461"/>
  <c r="AC86" i="461" s="1"/>
  <c r="V86" i="461"/>
  <c r="P86" i="461"/>
  <c r="I86" i="461"/>
  <c r="H86" i="461"/>
  <c r="G86" i="461"/>
  <c r="F86" i="461"/>
  <c r="E86" i="461"/>
  <c r="AA85" i="461"/>
  <c r="AG85" i="461" s="1"/>
  <c r="Z85" i="461"/>
  <c r="AF85" i="461" s="1"/>
  <c r="Y85" i="461"/>
  <c r="AE85" i="461" s="1"/>
  <c r="X85" i="461"/>
  <c r="AD85" i="461" s="1"/>
  <c r="W85" i="461"/>
  <c r="AC85" i="461" s="1"/>
  <c r="V85" i="461"/>
  <c r="J85" i="461" s="1"/>
  <c r="P85" i="461"/>
  <c r="I85" i="461"/>
  <c r="H85" i="461"/>
  <c r="G85" i="461"/>
  <c r="F85" i="461"/>
  <c r="E85" i="461"/>
  <c r="AA84" i="461"/>
  <c r="AG84" i="461" s="1"/>
  <c r="Z84" i="461"/>
  <c r="AF84" i="461" s="1"/>
  <c r="Y84" i="461"/>
  <c r="AE84" i="461" s="1"/>
  <c r="X84" i="461"/>
  <c r="AD84" i="461" s="1"/>
  <c r="W84" i="461"/>
  <c r="AC84" i="461" s="1"/>
  <c r="V84" i="461"/>
  <c r="P84" i="461"/>
  <c r="I84" i="461"/>
  <c r="H84" i="461"/>
  <c r="G84" i="461"/>
  <c r="F84" i="461"/>
  <c r="E84" i="461"/>
  <c r="AA83" i="461"/>
  <c r="AG83" i="461" s="1"/>
  <c r="Z83" i="461"/>
  <c r="AF83" i="461" s="1"/>
  <c r="Y83" i="461"/>
  <c r="AE83" i="461" s="1"/>
  <c r="X83" i="461"/>
  <c r="AD83" i="461" s="1"/>
  <c r="W83" i="461"/>
  <c r="AC83" i="461" s="1"/>
  <c r="V83" i="461"/>
  <c r="P83" i="461"/>
  <c r="I83" i="461"/>
  <c r="H83" i="461"/>
  <c r="G83" i="461"/>
  <c r="F83" i="461"/>
  <c r="E83" i="461"/>
  <c r="AF82" i="461"/>
  <c r="AA82" i="461"/>
  <c r="AG82" i="461" s="1"/>
  <c r="Z82" i="461"/>
  <c r="Y82" i="461"/>
  <c r="AE82" i="461" s="1"/>
  <c r="X82" i="461"/>
  <c r="AD82" i="461" s="1"/>
  <c r="W82" i="461"/>
  <c r="AC82" i="461" s="1"/>
  <c r="V82" i="461"/>
  <c r="J82" i="461" s="1"/>
  <c r="P82" i="461"/>
  <c r="I82" i="461"/>
  <c r="H82" i="461"/>
  <c r="G82" i="461"/>
  <c r="F82" i="461"/>
  <c r="E82" i="461"/>
  <c r="AA81" i="461"/>
  <c r="AG81" i="461" s="1"/>
  <c r="Z81" i="461"/>
  <c r="Y81" i="461"/>
  <c r="AE81" i="461" s="1"/>
  <c r="X81" i="461"/>
  <c r="AD81" i="461" s="1"/>
  <c r="W81" i="461"/>
  <c r="AC81" i="461" s="1"/>
  <c r="V81" i="461"/>
  <c r="J81" i="461" s="1"/>
  <c r="P81" i="461"/>
  <c r="I81" i="461"/>
  <c r="H81" i="461"/>
  <c r="G81" i="461"/>
  <c r="F81" i="461"/>
  <c r="E81" i="461"/>
  <c r="AG80" i="461"/>
  <c r="AE80" i="461"/>
  <c r="AA80" i="461"/>
  <c r="Z80" i="461"/>
  <c r="AF80" i="461" s="1"/>
  <c r="Y80" i="461"/>
  <c r="X80" i="461"/>
  <c r="AD80" i="461" s="1"/>
  <c r="W80" i="461"/>
  <c r="AC80" i="461" s="1"/>
  <c r="V80" i="461"/>
  <c r="P80" i="461"/>
  <c r="I80" i="461"/>
  <c r="H80" i="461"/>
  <c r="G80" i="461"/>
  <c r="F80" i="461"/>
  <c r="E80" i="461"/>
  <c r="AF79" i="461"/>
  <c r="AA79" i="461"/>
  <c r="AG79" i="461" s="1"/>
  <c r="Z79" i="461"/>
  <c r="Y79" i="461"/>
  <c r="AE79" i="461" s="1"/>
  <c r="X79" i="461"/>
  <c r="AD79" i="461" s="1"/>
  <c r="W79" i="461"/>
  <c r="AC79" i="461" s="1"/>
  <c r="V79" i="461"/>
  <c r="J79" i="461" s="1"/>
  <c r="P79" i="461"/>
  <c r="I79" i="461"/>
  <c r="H79" i="461"/>
  <c r="G79" i="461"/>
  <c r="F79" i="461"/>
  <c r="E79" i="461"/>
  <c r="AA78" i="461"/>
  <c r="AG78" i="461" s="1"/>
  <c r="Z78" i="461"/>
  <c r="AF78" i="461" s="1"/>
  <c r="Y78" i="461"/>
  <c r="AE78" i="461" s="1"/>
  <c r="X78" i="461"/>
  <c r="AD78" i="461" s="1"/>
  <c r="W78" i="461"/>
  <c r="AC78" i="461" s="1"/>
  <c r="V78" i="461"/>
  <c r="P78" i="461"/>
  <c r="J78" i="461"/>
  <c r="I78" i="461"/>
  <c r="H78" i="461"/>
  <c r="G78" i="461"/>
  <c r="F78" i="461"/>
  <c r="E78" i="461"/>
  <c r="AF77" i="461"/>
  <c r="AA77" i="461"/>
  <c r="AG77" i="461" s="1"/>
  <c r="Z77" i="461"/>
  <c r="Y77" i="461"/>
  <c r="AE77" i="461" s="1"/>
  <c r="X77" i="461"/>
  <c r="AD77" i="461" s="1"/>
  <c r="W77" i="461"/>
  <c r="AC77" i="461" s="1"/>
  <c r="V77" i="461"/>
  <c r="P77" i="461"/>
  <c r="I77" i="461"/>
  <c r="H77" i="461"/>
  <c r="G77" i="461"/>
  <c r="F77" i="461"/>
  <c r="E77" i="461"/>
  <c r="AF76" i="461"/>
  <c r="AA76" i="461"/>
  <c r="AG76" i="461" s="1"/>
  <c r="Z76" i="461"/>
  <c r="Y76" i="461"/>
  <c r="AE76" i="461" s="1"/>
  <c r="X76" i="461"/>
  <c r="AD76" i="461" s="1"/>
  <c r="W76" i="461"/>
  <c r="AC76" i="461" s="1"/>
  <c r="V76" i="461"/>
  <c r="J76" i="461" s="1"/>
  <c r="P76" i="461"/>
  <c r="I76" i="461"/>
  <c r="H76" i="461"/>
  <c r="G76" i="461"/>
  <c r="F76" i="461"/>
  <c r="E76" i="461"/>
  <c r="AA75" i="461"/>
  <c r="AG75" i="461" s="1"/>
  <c r="Z75" i="461"/>
  <c r="AF75" i="461" s="1"/>
  <c r="Y75" i="461"/>
  <c r="AE75" i="461" s="1"/>
  <c r="X75" i="461"/>
  <c r="AD75" i="461" s="1"/>
  <c r="W75" i="461"/>
  <c r="AC75" i="461" s="1"/>
  <c r="V75" i="461"/>
  <c r="P75" i="461"/>
  <c r="I75" i="461"/>
  <c r="H75" i="461"/>
  <c r="G75" i="461"/>
  <c r="F75" i="461"/>
  <c r="E75" i="461"/>
  <c r="AE74" i="461"/>
  <c r="AC74" i="461"/>
  <c r="AA74" i="461"/>
  <c r="AG74" i="461" s="1"/>
  <c r="Z74" i="461"/>
  <c r="AF74" i="461" s="1"/>
  <c r="Y74" i="461"/>
  <c r="X74" i="461"/>
  <c r="AD74" i="461" s="1"/>
  <c r="W74" i="461"/>
  <c r="V74" i="461"/>
  <c r="P74" i="461"/>
  <c r="I74" i="461"/>
  <c r="H74" i="461"/>
  <c r="G74" i="461"/>
  <c r="F74" i="461"/>
  <c r="E74" i="461"/>
  <c r="AA73" i="461"/>
  <c r="AG73" i="461" s="1"/>
  <c r="Z73" i="461"/>
  <c r="AF73" i="461" s="1"/>
  <c r="Y73" i="461"/>
  <c r="AE73" i="461" s="1"/>
  <c r="X73" i="461"/>
  <c r="AD73" i="461" s="1"/>
  <c r="W73" i="461"/>
  <c r="AC73" i="461" s="1"/>
  <c r="V73" i="461"/>
  <c r="J73" i="461" s="1"/>
  <c r="P73" i="461"/>
  <c r="I73" i="461"/>
  <c r="H73" i="461"/>
  <c r="G73" i="461"/>
  <c r="F73" i="461"/>
  <c r="E73" i="461"/>
  <c r="AA72" i="461"/>
  <c r="AG72" i="461" s="1"/>
  <c r="Z72" i="461"/>
  <c r="AF72" i="461" s="1"/>
  <c r="Y72" i="461"/>
  <c r="AE72" i="461" s="1"/>
  <c r="X72" i="461"/>
  <c r="AD72" i="461" s="1"/>
  <c r="W72" i="461"/>
  <c r="AC72" i="461" s="1"/>
  <c r="V72" i="461"/>
  <c r="J72" i="461" s="1"/>
  <c r="P72" i="461"/>
  <c r="I72" i="461"/>
  <c r="H72" i="461"/>
  <c r="G72" i="461"/>
  <c r="F72" i="461"/>
  <c r="E72" i="461"/>
  <c r="AG71" i="461"/>
  <c r="AF71" i="461"/>
  <c r="AE71" i="461"/>
  <c r="AA71" i="461"/>
  <c r="Z71" i="461"/>
  <c r="Y71" i="461"/>
  <c r="X71" i="461"/>
  <c r="AD71" i="461" s="1"/>
  <c r="W71" i="461"/>
  <c r="AC71" i="461" s="1"/>
  <c r="AH71" i="461" s="1"/>
  <c r="V71" i="461"/>
  <c r="J71" i="461" s="1"/>
  <c r="P71" i="461"/>
  <c r="I71" i="461"/>
  <c r="H71" i="461"/>
  <c r="G71" i="461"/>
  <c r="F71" i="461"/>
  <c r="E71" i="461"/>
  <c r="AA70" i="461"/>
  <c r="AG70" i="461" s="1"/>
  <c r="Z70" i="461"/>
  <c r="AF70" i="461" s="1"/>
  <c r="Y70" i="461"/>
  <c r="AE70" i="461" s="1"/>
  <c r="X70" i="461"/>
  <c r="AD70" i="461" s="1"/>
  <c r="W70" i="461"/>
  <c r="AC70" i="461" s="1"/>
  <c r="V70" i="461"/>
  <c r="J70" i="461" s="1"/>
  <c r="P70" i="461"/>
  <c r="I70" i="461"/>
  <c r="H70" i="461"/>
  <c r="G70" i="461"/>
  <c r="F70" i="461"/>
  <c r="E70" i="461"/>
  <c r="AA69" i="461"/>
  <c r="AG69" i="461" s="1"/>
  <c r="Z69" i="461"/>
  <c r="AF69" i="461" s="1"/>
  <c r="Y69" i="461"/>
  <c r="AE69" i="461" s="1"/>
  <c r="X69" i="461"/>
  <c r="AD69" i="461" s="1"/>
  <c r="W69" i="461"/>
  <c r="AC69" i="461" s="1"/>
  <c r="V69" i="461"/>
  <c r="P69" i="461"/>
  <c r="I69" i="461"/>
  <c r="H69" i="461"/>
  <c r="G69" i="461"/>
  <c r="F69" i="461"/>
  <c r="E69" i="461"/>
  <c r="AF68" i="461"/>
  <c r="AE68" i="461"/>
  <c r="AC68" i="461"/>
  <c r="AA68" i="461"/>
  <c r="AG68" i="461" s="1"/>
  <c r="Z68" i="461"/>
  <c r="Y68" i="461"/>
  <c r="X68" i="461"/>
  <c r="AD68" i="461" s="1"/>
  <c r="W68" i="461"/>
  <c r="V68" i="461"/>
  <c r="J68" i="461" s="1"/>
  <c r="P68" i="461"/>
  <c r="I68" i="461"/>
  <c r="H68" i="461"/>
  <c r="G68" i="461"/>
  <c r="F68" i="461"/>
  <c r="E68" i="461"/>
  <c r="AC67" i="461"/>
  <c r="AA67" i="461"/>
  <c r="AG67" i="461" s="1"/>
  <c r="Z67" i="461"/>
  <c r="AF67" i="461" s="1"/>
  <c r="Y67" i="461"/>
  <c r="AE67" i="461" s="1"/>
  <c r="X67" i="461"/>
  <c r="AD67" i="461" s="1"/>
  <c r="W67" i="461"/>
  <c r="V67" i="461"/>
  <c r="P67" i="461"/>
  <c r="J67" i="461"/>
  <c r="I67" i="461"/>
  <c r="H67" i="461"/>
  <c r="G67" i="461"/>
  <c r="F67" i="461"/>
  <c r="E67" i="461"/>
  <c r="AG66" i="461"/>
  <c r="AF66" i="461"/>
  <c r="AA66" i="461"/>
  <c r="Z66" i="461"/>
  <c r="Y66" i="461"/>
  <c r="AE66" i="461" s="1"/>
  <c r="X66" i="461"/>
  <c r="AD66" i="461" s="1"/>
  <c r="W66" i="461"/>
  <c r="AC66" i="461" s="1"/>
  <c r="V66" i="461"/>
  <c r="J66" i="461" s="1"/>
  <c r="P66" i="461"/>
  <c r="I66" i="461"/>
  <c r="H66" i="461"/>
  <c r="G66" i="461"/>
  <c r="F66" i="461"/>
  <c r="E66" i="461"/>
  <c r="AA65" i="461"/>
  <c r="AG65" i="461" s="1"/>
  <c r="Z65" i="461"/>
  <c r="AF65" i="461" s="1"/>
  <c r="Y65" i="461"/>
  <c r="AE65" i="461" s="1"/>
  <c r="X65" i="461"/>
  <c r="AD65" i="461" s="1"/>
  <c r="W65" i="461"/>
  <c r="AC65" i="461" s="1"/>
  <c r="V65" i="461"/>
  <c r="P65" i="461"/>
  <c r="I65" i="461"/>
  <c r="H65" i="461"/>
  <c r="G65" i="461"/>
  <c r="F65" i="461"/>
  <c r="E65" i="461"/>
  <c r="AA64" i="461"/>
  <c r="AG64" i="461" s="1"/>
  <c r="Z64" i="461"/>
  <c r="AF64" i="461" s="1"/>
  <c r="Y64" i="461"/>
  <c r="AE64" i="461" s="1"/>
  <c r="X64" i="461"/>
  <c r="AD64" i="461" s="1"/>
  <c r="W64" i="461"/>
  <c r="AC64" i="461" s="1"/>
  <c r="V64" i="461"/>
  <c r="J64" i="461" s="1"/>
  <c r="P64" i="461"/>
  <c r="I64" i="461"/>
  <c r="H64" i="461"/>
  <c r="G64" i="461"/>
  <c r="F64" i="461"/>
  <c r="E64" i="461"/>
  <c r="AF63" i="461"/>
  <c r="AA63" i="461"/>
  <c r="AG63" i="461" s="1"/>
  <c r="Z63" i="461"/>
  <c r="Y63" i="461"/>
  <c r="AE63" i="461" s="1"/>
  <c r="X63" i="461"/>
  <c r="AD63" i="461" s="1"/>
  <c r="W63" i="461"/>
  <c r="AC63" i="461" s="1"/>
  <c r="V63" i="461"/>
  <c r="J63" i="461" s="1"/>
  <c r="P63" i="461"/>
  <c r="I63" i="461"/>
  <c r="H63" i="461"/>
  <c r="G63" i="461"/>
  <c r="F63" i="461"/>
  <c r="E63" i="461"/>
  <c r="AC62" i="461"/>
  <c r="AA62" i="461"/>
  <c r="AG62" i="461" s="1"/>
  <c r="Z62" i="461"/>
  <c r="AF62" i="461" s="1"/>
  <c r="Y62" i="461"/>
  <c r="AE62" i="461" s="1"/>
  <c r="X62" i="461"/>
  <c r="AD62" i="461" s="1"/>
  <c r="W62" i="461"/>
  <c r="V62" i="461"/>
  <c r="P62" i="461"/>
  <c r="I62" i="461"/>
  <c r="H62" i="461"/>
  <c r="G62" i="461"/>
  <c r="F62" i="461"/>
  <c r="E62" i="461"/>
  <c r="AF61" i="461"/>
  <c r="AC61" i="461"/>
  <c r="AA61" i="461"/>
  <c r="AG61" i="461" s="1"/>
  <c r="Z61" i="461"/>
  <c r="Y61" i="461"/>
  <c r="AE61" i="461" s="1"/>
  <c r="X61" i="461"/>
  <c r="AD61" i="461" s="1"/>
  <c r="W61" i="461"/>
  <c r="V61" i="461"/>
  <c r="P61" i="461"/>
  <c r="I61" i="461"/>
  <c r="H61" i="461"/>
  <c r="G61" i="461"/>
  <c r="F61" i="461"/>
  <c r="E61" i="461"/>
  <c r="AA60" i="461"/>
  <c r="AG60" i="461" s="1"/>
  <c r="Z60" i="461"/>
  <c r="AF60" i="461" s="1"/>
  <c r="Y60" i="461"/>
  <c r="AE60" i="461" s="1"/>
  <c r="X60" i="461"/>
  <c r="AD60" i="461" s="1"/>
  <c r="W60" i="461"/>
  <c r="AC60" i="461" s="1"/>
  <c r="V60" i="461"/>
  <c r="P60" i="461"/>
  <c r="J60" i="461"/>
  <c r="I60" i="461"/>
  <c r="H60" i="461"/>
  <c r="G60" i="461"/>
  <c r="F60" i="461"/>
  <c r="E60" i="461"/>
  <c r="AA59" i="461"/>
  <c r="AG59" i="461" s="1"/>
  <c r="Z59" i="461"/>
  <c r="AF59" i="461" s="1"/>
  <c r="Y59" i="461"/>
  <c r="AE59" i="461" s="1"/>
  <c r="X59" i="461"/>
  <c r="AD59" i="461" s="1"/>
  <c r="W59" i="461"/>
  <c r="AC59" i="461" s="1"/>
  <c r="V59" i="461"/>
  <c r="J59" i="461" s="1"/>
  <c r="P59" i="461"/>
  <c r="I59" i="461"/>
  <c r="H59" i="461"/>
  <c r="G59" i="461"/>
  <c r="F59" i="461"/>
  <c r="E59" i="461"/>
  <c r="AA58" i="461"/>
  <c r="AG58" i="461" s="1"/>
  <c r="Z58" i="461"/>
  <c r="AF58" i="461" s="1"/>
  <c r="Y58" i="461"/>
  <c r="AE58" i="461" s="1"/>
  <c r="X58" i="461"/>
  <c r="AD58" i="461" s="1"/>
  <c r="W58" i="461"/>
  <c r="AC58" i="461" s="1"/>
  <c r="V58" i="461"/>
  <c r="J58" i="461" s="1"/>
  <c r="P58" i="461"/>
  <c r="I58" i="461"/>
  <c r="H58" i="461"/>
  <c r="G58" i="461"/>
  <c r="F58" i="461"/>
  <c r="E58" i="461"/>
  <c r="AA57" i="461"/>
  <c r="AG57" i="461" s="1"/>
  <c r="Z57" i="461"/>
  <c r="AF57" i="461" s="1"/>
  <c r="Y57" i="461"/>
  <c r="AE57" i="461" s="1"/>
  <c r="X57" i="461"/>
  <c r="AD57" i="461" s="1"/>
  <c r="W57" i="461"/>
  <c r="AC57" i="461" s="1"/>
  <c r="V57" i="461"/>
  <c r="J57" i="461" s="1"/>
  <c r="P57" i="461"/>
  <c r="I57" i="461"/>
  <c r="H57" i="461"/>
  <c r="G57" i="461"/>
  <c r="F57" i="461"/>
  <c r="E57" i="461"/>
  <c r="AA56" i="461"/>
  <c r="AG56" i="461" s="1"/>
  <c r="Z56" i="461"/>
  <c r="AF56" i="461" s="1"/>
  <c r="Y56" i="461"/>
  <c r="AE56" i="461" s="1"/>
  <c r="X56" i="461"/>
  <c r="AD56" i="461" s="1"/>
  <c r="W56" i="461"/>
  <c r="AC56" i="461" s="1"/>
  <c r="V56" i="461"/>
  <c r="P56" i="461"/>
  <c r="I56" i="461"/>
  <c r="H56" i="461"/>
  <c r="G56" i="461"/>
  <c r="F56" i="461"/>
  <c r="E56" i="461"/>
  <c r="AC55" i="461"/>
  <c r="AA55" i="461"/>
  <c r="AG55" i="461" s="1"/>
  <c r="Z55" i="461"/>
  <c r="AF55" i="461" s="1"/>
  <c r="Y55" i="461"/>
  <c r="AE55" i="461" s="1"/>
  <c r="X55" i="461"/>
  <c r="AD55" i="461" s="1"/>
  <c r="W55" i="461"/>
  <c r="V55" i="461"/>
  <c r="J55" i="461" s="1"/>
  <c r="P55" i="461"/>
  <c r="I55" i="461"/>
  <c r="H55" i="461"/>
  <c r="G55" i="461"/>
  <c r="F55" i="461"/>
  <c r="E55" i="461"/>
  <c r="AF54" i="461"/>
  <c r="AA54" i="461"/>
  <c r="AG54" i="461" s="1"/>
  <c r="Z54" i="461"/>
  <c r="Y54" i="461"/>
  <c r="AE54" i="461" s="1"/>
  <c r="X54" i="461"/>
  <c r="AD54" i="461" s="1"/>
  <c r="W54" i="461"/>
  <c r="AC54" i="461" s="1"/>
  <c r="V54" i="461"/>
  <c r="P54" i="461"/>
  <c r="J54" i="461"/>
  <c r="I54" i="461"/>
  <c r="H54" i="461"/>
  <c r="G54" i="461"/>
  <c r="F54" i="461"/>
  <c r="E54" i="461"/>
  <c r="AG53" i="461"/>
  <c r="AF53" i="461"/>
  <c r="AA53" i="461"/>
  <c r="Z53" i="461"/>
  <c r="Y53" i="461"/>
  <c r="AE53" i="461" s="1"/>
  <c r="X53" i="461"/>
  <c r="AD53" i="461" s="1"/>
  <c r="W53" i="461"/>
  <c r="AC53" i="461" s="1"/>
  <c r="V53" i="461"/>
  <c r="P53" i="461"/>
  <c r="I53" i="461"/>
  <c r="H53" i="461"/>
  <c r="G53" i="461"/>
  <c r="F53" i="461"/>
  <c r="E53" i="461"/>
  <c r="AA52" i="461"/>
  <c r="AG52" i="461" s="1"/>
  <c r="Z52" i="461"/>
  <c r="AF52" i="461" s="1"/>
  <c r="Y52" i="461"/>
  <c r="AE52" i="461" s="1"/>
  <c r="X52" i="461"/>
  <c r="AD52" i="461" s="1"/>
  <c r="W52" i="461"/>
  <c r="AC52" i="461" s="1"/>
  <c r="V52" i="461"/>
  <c r="J52" i="461" s="1"/>
  <c r="P52" i="461"/>
  <c r="I52" i="461"/>
  <c r="H52" i="461"/>
  <c r="G52" i="461"/>
  <c r="F52" i="461"/>
  <c r="E52" i="461"/>
  <c r="AA51" i="461"/>
  <c r="AG51" i="461" s="1"/>
  <c r="Z51" i="461"/>
  <c r="AF51" i="461" s="1"/>
  <c r="Y51" i="461"/>
  <c r="AE51" i="461" s="1"/>
  <c r="X51" i="461"/>
  <c r="AD51" i="461" s="1"/>
  <c r="W51" i="461"/>
  <c r="AC51" i="461" s="1"/>
  <c r="V51" i="461"/>
  <c r="P51" i="461"/>
  <c r="J51" i="461"/>
  <c r="I51" i="461"/>
  <c r="H51" i="461"/>
  <c r="G51" i="461"/>
  <c r="F51" i="461"/>
  <c r="E51" i="461"/>
  <c r="AG50" i="461"/>
  <c r="AF50" i="461"/>
  <c r="AE50" i="461"/>
  <c r="AA50" i="461"/>
  <c r="Z50" i="461"/>
  <c r="Y50" i="461"/>
  <c r="X50" i="461"/>
  <c r="AD50" i="461" s="1"/>
  <c r="W50" i="461"/>
  <c r="AC50" i="461" s="1"/>
  <c r="V50" i="461"/>
  <c r="P50" i="461"/>
  <c r="I50" i="461"/>
  <c r="H50" i="461"/>
  <c r="G50" i="461"/>
  <c r="F50" i="461"/>
  <c r="E50" i="461"/>
  <c r="AA49" i="461"/>
  <c r="AG49" i="461" s="1"/>
  <c r="Z49" i="461"/>
  <c r="AF49" i="461" s="1"/>
  <c r="Y49" i="461"/>
  <c r="AE49" i="461" s="1"/>
  <c r="X49" i="461"/>
  <c r="AD49" i="461" s="1"/>
  <c r="W49" i="461"/>
  <c r="AC49" i="461" s="1"/>
  <c r="V49" i="461"/>
  <c r="P49" i="461"/>
  <c r="I49" i="461"/>
  <c r="H49" i="461"/>
  <c r="G49" i="461"/>
  <c r="F49" i="461"/>
  <c r="E49" i="461"/>
  <c r="AF48" i="461"/>
  <c r="AA48" i="461"/>
  <c r="Z48" i="461"/>
  <c r="Y48" i="461"/>
  <c r="AE48" i="461" s="1"/>
  <c r="X48" i="461"/>
  <c r="AD48" i="461" s="1"/>
  <c r="W48" i="461"/>
  <c r="AC48" i="461" s="1"/>
  <c r="V48" i="461"/>
  <c r="J48" i="461" s="1"/>
  <c r="P48" i="461"/>
  <c r="I48" i="461"/>
  <c r="H48" i="461"/>
  <c r="G48" i="461"/>
  <c r="F48" i="461"/>
  <c r="E48" i="461"/>
  <c r="AF47" i="461"/>
  <c r="AA47" i="461"/>
  <c r="AG47" i="461" s="1"/>
  <c r="Z47" i="461"/>
  <c r="Y47" i="461"/>
  <c r="AE47" i="461" s="1"/>
  <c r="X47" i="461"/>
  <c r="AD47" i="461" s="1"/>
  <c r="W47" i="461"/>
  <c r="AC47" i="461" s="1"/>
  <c r="V47" i="461"/>
  <c r="P47" i="461"/>
  <c r="I47" i="461"/>
  <c r="H47" i="461"/>
  <c r="G47" i="461"/>
  <c r="F47" i="461"/>
  <c r="E47" i="461"/>
  <c r="AF46" i="461"/>
  <c r="AA46" i="461"/>
  <c r="AG46" i="461" s="1"/>
  <c r="Z46" i="461"/>
  <c r="Y46" i="461"/>
  <c r="AE46" i="461" s="1"/>
  <c r="X46" i="461"/>
  <c r="AD46" i="461" s="1"/>
  <c r="W46" i="461"/>
  <c r="AC46" i="461" s="1"/>
  <c r="V46" i="461"/>
  <c r="P46" i="461"/>
  <c r="I46" i="461"/>
  <c r="H46" i="461"/>
  <c r="G46" i="461"/>
  <c r="F46" i="461"/>
  <c r="E46" i="461"/>
  <c r="AA45" i="461"/>
  <c r="AG45" i="461" s="1"/>
  <c r="Z45" i="461"/>
  <c r="Y45" i="461"/>
  <c r="AE45" i="461" s="1"/>
  <c r="X45" i="461"/>
  <c r="AD45" i="461" s="1"/>
  <c r="W45" i="461"/>
  <c r="AC45" i="461" s="1"/>
  <c r="V45" i="461"/>
  <c r="P45" i="461"/>
  <c r="I45" i="461"/>
  <c r="H45" i="461"/>
  <c r="G45" i="461"/>
  <c r="F45" i="461"/>
  <c r="E45" i="461"/>
  <c r="AG44" i="461"/>
  <c r="AA44" i="461"/>
  <c r="Z44" i="461"/>
  <c r="AF44" i="461" s="1"/>
  <c r="Y44" i="461"/>
  <c r="AE44" i="461" s="1"/>
  <c r="X44" i="461"/>
  <c r="AD44" i="461" s="1"/>
  <c r="W44" i="461"/>
  <c r="AC44" i="461" s="1"/>
  <c r="V44" i="461"/>
  <c r="P44" i="461"/>
  <c r="I44" i="461"/>
  <c r="H44" i="461"/>
  <c r="G44" i="461"/>
  <c r="F44" i="461"/>
  <c r="E44" i="461"/>
  <c r="AA43" i="461"/>
  <c r="AG43" i="461" s="1"/>
  <c r="Z43" i="461"/>
  <c r="AF43" i="461" s="1"/>
  <c r="Y43" i="461"/>
  <c r="AE43" i="461" s="1"/>
  <c r="X43" i="461"/>
  <c r="AD43" i="461" s="1"/>
  <c r="W43" i="461"/>
  <c r="AC43" i="461" s="1"/>
  <c r="V43" i="461"/>
  <c r="J43" i="461" s="1"/>
  <c r="P43" i="461"/>
  <c r="I43" i="461"/>
  <c r="H43" i="461"/>
  <c r="G43" i="461"/>
  <c r="F43" i="461"/>
  <c r="E43" i="461"/>
  <c r="AA42" i="461"/>
  <c r="AG42" i="461" s="1"/>
  <c r="Z42" i="461"/>
  <c r="AF42" i="461" s="1"/>
  <c r="Y42" i="461"/>
  <c r="AE42" i="461" s="1"/>
  <c r="X42" i="461"/>
  <c r="AD42" i="461" s="1"/>
  <c r="W42" i="461"/>
  <c r="AC42" i="461" s="1"/>
  <c r="V42" i="461"/>
  <c r="J42" i="461" s="1"/>
  <c r="P42" i="461"/>
  <c r="I42" i="461"/>
  <c r="H42" i="461"/>
  <c r="G42" i="461"/>
  <c r="F42" i="461"/>
  <c r="E42" i="461"/>
  <c r="AF41" i="461"/>
  <c r="AC41" i="461"/>
  <c r="AA41" i="461"/>
  <c r="AG41" i="461" s="1"/>
  <c r="Z41" i="461"/>
  <c r="Y41" i="461"/>
  <c r="AE41" i="461" s="1"/>
  <c r="X41" i="461"/>
  <c r="AD41" i="461" s="1"/>
  <c r="W41" i="461"/>
  <c r="V41" i="461"/>
  <c r="P41" i="461"/>
  <c r="I41" i="461"/>
  <c r="H41" i="461"/>
  <c r="G41" i="461"/>
  <c r="F41" i="461"/>
  <c r="E41" i="461"/>
  <c r="AA40" i="461"/>
  <c r="AG40" i="461" s="1"/>
  <c r="Z40" i="461"/>
  <c r="AF40" i="461" s="1"/>
  <c r="Y40" i="461"/>
  <c r="AE40" i="461" s="1"/>
  <c r="X40" i="461"/>
  <c r="AD40" i="461" s="1"/>
  <c r="W40" i="461"/>
  <c r="AC40" i="461" s="1"/>
  <c r="V40" i="461"/>
  <c r="J40" i="461" s="1"/>
  <c r="P40" i="461"/>
  <c r="I40" i="461"/>
  <c r="H40" i="461"/>
  <c r="G40" i="461"/>
  <c r="F40" i="461"/>
  <c r="E40" i="461"/>
  <c r="AA39" i="461"/>
  <c r="AG39" i="461" s="1"/>
  <c r="Z39" i="461"/>
  <c r="AF39" i="461" s="1"/>
  <c r="Y39" i="461"/>
  <c r="AE39" i="461" s="1"/>
  <c r="X39" i="461"/>
  <c r="AD39" i="461" s="1"/>
  <c r="W39" i="461"/>
  <c r="AC39" i="461" s="1"/>
  <c r="V39" i="461"/>
  <c r="J39" i="461" s="1"/>
  <c r="P39" i="461"/>
  <c r="I39" i="461"/>
  <c r="H39" i="461"/>
  <c r="G39" i="461"/>
  <c r="F39" i="461"/>
  <c r="E39" i="461"/>
  <c r="AG38" i="461"/>
  <c r="AF38" i="461"/>
  <c r="AE38" i="461"/>
  <c r="AA38" i="461"/>
  <c r="Z38" i="461"/>
  <c r="Y38" i="461"/>
  <c r="X38" i="461"/>
  <c r="AD38" i="461" s="1"/>
  <c r="W38" i="461"/>
  <c r="AC38" i="461" s="1"/>
  <c r="V38" i="461"/>
  <c r="P38" i="461"/>
  <c r="I38" i="461"/>
  <c r="H38" i="461"/>
  <c r="G38" i="461"/>
  <c r="F38" i="461"/>
  <c r="E38" i="461"/>
  <c r="AA37" i="461"/>
  <c r="AG37" i="461" s="1"/>
  <c r="Z37" i="461"/>
  <c r="AF37" i="461" s="1"/>
  <c r="Y37" i="461"/>
  <c r="AE37" i="461" s="1"/>
  <c r="X37" i="461"/>
  <c r="AD37" i="461" s="1"/>
  <c r="W37" i="461"/>
  <c r="AC37" i="461" s="1"/>
  <c r="V37" i="461"/>
  <c r="J37" i="461" s="1"/>
  <c r="P37" i="461"/>
  <c r="I37" i="461"/>
  <c r="H37" i="461"/>
  <c r="G37" i="461"/>
  <c r="F37" i="461"/>
  <c r="E37" i="461"/>
  <c r="AA36" i="461"/>
  <c r="AG36" i="461" s="1"/>
  <c r="Z36" i="461"/>
  <c r="AF36" i="461" s="1"/>
  <c r="Y36" i="461"/>
  <c r="AE36" i="461" s="1"/>
  <c r="X36" i="461"/>
  <c r="AD36" i="461" s="1"/>
  <c r="W36" i="461"/>
  <c r="AC36" i="461" s="1"/>
  <c r="V36" i="461"/>
  <c r="P36" i="461"/>
  <c r="I36" i="461"/>
  <c r="H36" i="461"/>
  <c r="G36" i="461"/>
  <c r="F36" i="461"/>
  <c r="E36" i="461"/>
  <c r="AE35" i="461"/>
  <c r="AC35" i="461"/>
  <c r="AA35" i="461"/>
  <c r="AG35" i="461" s="1"/>
  <c r="Z35" i="461"/>
  <c r="AF35" i="461" s="1"/>
  <c r="Y35" i="461"/>
  <c r="X35" i="461"/>
  <c r="AD35" i="461" s="1"/>
  <c r="W35" i="461"/>
  <c r="V35" i="461"/>
  <c r="P35" i="461"/>
  <c r="I35" i="461"/>
  <c r="H35" i="461"/>
  <c r="G35" i="461"/>
  <c r="F35" i="461"/>
  <c r="E35" i="461"/>
  <c r="AC34" i="461"/>
  <c r="AA34" i="461"/>
  <c r="AG34" i="461" s="1"/>
  <c r="Z34" i="461"/>
  <c r="AF34" i="461" s="1"/>
  <c r="Y34" i="461"/>
  <c r="AE34" i="461" s="1"/>
  <c r="X34" i="461"/>
  <c r="AD34" i="461" s="1"/>
  <c r="W34" i="461"/>
  <c r="V34" i="461"/>
  <c r="J34" i="461" s="1"/>
  <c r="P34" i="461"/>
  <c r="I34" i="461"/>
  <c r="H34" i="461"/>
  <c r="G34" i="461"/>
  <c r="F34" i="461"/>
  <c r="E34" i="461"/>
  <c r="AA33" i="461"/>
  <c r="AG33" i="461" s="1"/>
  <c r="Z33" i="461"/>
  <c r="AF33" i="461" s="1"/>
  <c r="Y33" i="461"/>
  <c r="AE33" i="461" s="1"/>
  <c r="X33" i="461"/>
  <c r="AD33" i="461" s="1"/>
  <c r="W33" i="461"/>
  <c r="AC33" i="461" s="1"/>
  <c r="V33" i="461"/>
  <c r="P33" i="461"/>
  <c r="I33" i="461"/>
  <c r="H33" i="461"/>
  <c r="G33" i="461"/>
  <c r="F33" i="461"/>
  <c r="E33" i="461"/>
  <c r="AF32" i="461"/>
  <c r="AA32" i="461"/>
  <c r="AG32" i="461" s="1"/>
  <c r="Z32" i="461"/>
  <c r="Y32" i="461"/>
  <c r="AE32" i="461" s="1"/>
  <c r="X32" i="461"/>
  <c r="AD32" i="461" s="1"/>
  <c r="W32" i="461"/>
  <c r="AC32" i="461" s="1"/>
  <c r="V32" i="461"/>
  <c r="P32" i="461"/>
  <c r="I32" i="461"/>
  <c r="H32" i="461"/>
  <c r="G32" i="461"/>
  <c r="F32" i="461"/>
  <c r="E32" i="461"/>
  <c r="AA31" i="461"/>
  <c r="AG31" i="461" s="1"/>
  <c r="Z31" i="461"/>
  <c r="AF31" i="461" s="1"/>
  <c r="Y31" i="461"/>
  <c r="AE31" i="461" s="1"/>
  <c r="X31" i="461"/>
  <c r="AD31" i="461" s="1"/>
  <c r="W31" i="461"/>
  <c r="AC31" i="461" s="1"/>
  <c r="V31" i="461"/>
  <c r="P31" i="461"/>
  <c r="J31" i="461"/>
  <c r="I31" i="461"/>
  <c r="H31" i="461"/>
  <c r="G31" i="461"/>
  <c r="F31" i="461"/>
  <c r="E31" i="461"/>
  <c r="AA30" i="461"/>
  <c r="AG30" i="461" s="1"/>
  <c r="Z30" i="461"/>
  <c r="AF30" i="461" s="1"/>
  <c r="Y30" i="461"/>
  <c r="AE30" i="461" s="1"/>
  <c r="X30" i="461"/>
  <c r="AD30" i="461" s="1"/>
  <c r="W30" i="461"/>
  <c r="AC30" i="461" s="1"/>
  <c r="V30" i="461"/>
  <c r="J30" i="461" s="1"/>
  <c r="P30" i="461"/>
  <c r="I30" i="461"/>
  <c r="H30" i="461"/>
  <c r="G30" i="461"/>
  <c r="F30" i="461"/>
  <c r="E30" i="461"/>
  <c r="AE29" i="461"/>
  <c r="AC29" i="461"/>
  <c r="AA29" i="461"/>
  <c r="AG29" i="461" s="1"/>
  <c r="Z29" i="461"/>
  <c r="AF29" i="461" s="1"/>
  <c r="Y29" i="461"/>
  <c r="X29" i="461"/>
  <c r="AD29" i="461" s="1"/>
  <c r="W29" i="461"/>
  <c r="V29" i="461"/>
  <c r="P29" i="461"/>
  <c r="I29" i="461"/>
  <c r="H29" i="461"/>
  <c r="G29" i="461"/>
  <c r="F29" i="461"/>
  <c r="E29" i="461"/>
  <c r="AD28" i="461"/>
  <c r="AA28" i="461"/>
  <c r="AG28" i="461" s="1"/>
  <c r="Z28" i="461"/>
  <c r="AF28" i="461" s="1"/>
  <c r="Y28" i="461"/>
  <c r="AE28" i="461" s="1"/>
  <c r="X28" i="461"/>
  <c r="W28" i="461"/>
  <c r="AC28" i="461" s="1"/>
  <c r="V28" i="461"/>
  <c r="P28" i="461"/>
  <c r="J28" i="461"/>
  <c r="I28" i="461"/>
  <c r="H28" i="461"/>
  <c r="G28" i="461"/>
  <c r="F28" i="461"/>
  <c r="E28" i="461"/>
  <c r="AA27" i="461"/>
  <c r="AG27" i="461" s="1"/>
  <c r="Z27" i="461"/>
  <c r="AF27" i="461" s="1"/>
  <c r="Y27" i="461"/>
  <c r="AE27" i="461" s="1"/>
  <c r="X27" i="461"/>
  <c r="AD27" i="461" s="1"/>
  <c r="W27" i="461"/>
  <c r="AC27" i="461" s="1"/>
  <c r="V27" i="461"/>
  <c r="P27" i="461"/>
  <c r="J27" i="461"/>
  <c r="I27" i="461"/>
  <c r="H27" i="461"/>
  <c r="G27" i="461"/>
  <c r="F27" i="461"/>
  <c r="E27" i="461"/>
  <c r="AA26" i="461"/>
  <c r="AG26" i="461" s="1"/>
  <c r="Z26" i="461"/>
  <c r="AF26" i="461" s="1"/>
  <c r="Y26" i="461"/>
  <c r="AE26" i="461" s="1"/>
  <c r="X26" i="461"/>
  <c r="AD26" i="461" s="1"/>
  <c r="W26" i="461"/>
  <c r="AC26" i="461" s="1"/>
  <c r="V26" i="461"/>
  <c r="P26" i="461"/>
  <c r="I26" i="461"/>
  <c r="H26" i="461"/>
  <c r="G26" i="461"/>
  <c r="F26" i="461"/>
  <c r="E26" i="461"/>
  <c r="AA25" i="461"/>
  <c r="AG25" i="461" s="1"/>
  <c r="Z25" i="461"/>
  <c r="AF25" i="461" s="1"/>
  <c r="Y25" i="461"/>
  <c r="AE25" i="461" s="1"/>
  <c r="X25" i="461"/>
  <c r="AD25" i="461" s="1"/>
  <c r="W25" i="461"/>
  <c r="AC25" i="461" s="1"/>
  <c r="V25" i="461"/>
  <c r="P25" i="461"/>
  <c r="J25" i="461"/>
  <c r="I25" i="461"/>
  <c r="H25" i="461"/>
  <c r="G25" i="461"/>
  <c r="F25" i="461"/>
  <c r="E25" i="461"/>
  <c r="AA24" i="461"/>
  <c r="AG24" i="461" s="1"/>
  <c r="Z24" i="461"/>
  <c r="AF24" i="461" s="1"/>
  <c r="Y24" i="461"/>
  <c r="AE24" i="461" s="1"/>
  <c r="X24" i="461"/>
  <c r="AD24" i="461" s="1"/>
  <c r="W24" i="461"/>
  <c r="AC24" i="461" s="1"/>
  <c r="V24" i="461"/>
  <c r="P24" i="461"/>
  <c r="J24" i="461" s="1"/>
  <c r="I24" i="461"/>
  <c r="H24" i="461"/>
  <c r="G24" i="461"/>
  <c r="F24" i="461"/>
  <c r="E24" i="461"/>
  <c r="AC23" i="461"/>
  <c r="AA23" i="461"/>
  <c r="AG23" i="461" s="1"/>
  <c r="Z23" i="461"/>
  <c r="AF23" i="461" s="1"/>
  <c r="Y23" i="461"/>
  <c r="AE23" i="461" s="1"/>
  <c r="X23" i="461"/>
  <c r="AD23" i="461" s="1"/>
  <c r="W23" i="461"/>
  <c r="V23" i="461"/>
  <c r="P23" i="461"/>
  <c r="I23" i="461"/>
  <c r="H23" i="461"/>
  <c r="G23" i="461"/>
  <c r="F23" i="461"/>
  <c r="E23" i="461"/>
  <c r="AD22" i="461"/>
  <c r="AC22" i="461"/>
  <c r="AA22" i="461"/>
  <c r="AG22" i="461" s="1"/>
  <c r="Z22" i="461"/>
  <c r="AF22" i="461" s="1"/>
  <c r="Y22" i="461"/>
  <c r="AE22" i="461" s="1"/>
  <c r="X22" i="461"/>
  <c r="W22" i="461"/>
  <c r="V22" i="461"/>
  <c r="P22" i="461"/>
  <c r="I22" i="461"/>
  <c r="H22" i="461"/>
  <c r="G22" i="461"/>
  <c r="F22" i="461"/>
  <c r="E22" i="461"/>
  <c r="AA21" i="461"/>
  <c r="AG21" i="461" s="1"/>
  <c r="Z21" i="461"/>
  <c r="AF21" i="461" s="1"/>
  <c r="Y21" i="461"/>
  <c r="AE21" i="461" s="1"/>
  <c r="X21" i="461"/>
  <c r="AD21" i="461" s="1"/>
  <c r="W21" i="461"/>
  <c r="AC21" i="461" s="1"/>
  <c r="V21" i="461"/>
  <c r="P21" i="461"/>
  <c r="J21" i="461"/>
  <c r="I21" i="461"/>
  <c r="H21" i="461"/>
  <c r="G21" i="461"/>
  <c r="F21" i="461"/>
  <c r="E21" i="461"/>
  <c r="AG20" i="461"/>
  <c r="AA20" i="461"/>
  <c r="Z20" i="461"/>
  <c r="AF20" i="461" s="1"/>
  <c r="Y20" i="461"/>
  <c r="AE20" i="461" s="1"/>
  <c r="X20" i="461"/>
  <c r="AD20" i="461" s="1"/>
  <c r="W20" i="461"/>
  <c r="AC20" i="461" s="1"/>
  <c r="V20" i="461"/>
  <c r="P20" i="461"/>
  <c r="I20" i="461"/>
  <c r="H20" i="461"/>
  <c r="G20" i="461"/>
  <c r="F20" i="461"/>
  <c r="E20" i="461"/>
  <c r="AA19" i="461"/>
  <c r="AG19" i="461" s="1"/>
  <c r="Z19" i="461"/>
  <c r="AF19" i="461" s="1"/>
  <c r="Y19" i="461"/>
  <c r="AE19" i="461" s="1"/>
  <c r="X19" i="461"/>
  <c r="AD19" i="461" s="1"/>
  <c r="W19" i="461"/>
  <c r="AC19" i="461" s="1"/>
  <c r="V19" i="461"/>
  <c r="J19" i="461" s="1"/>
  <c r="P19" i="461"/>
  <c r="I19" i="461"/>
  <c r="H19" i="461"/>
  <c r="G19" i="461"/>
  <c r="F19" i="461"/>
  <c r="E19" i="461"/>
  <c r="AA18" i="461"/>
  <c r="AG18" i="461" s="1"/>
  <c r="Z18" i="461"/>
  <c r="AF18" i="461" s="1"/>
  <c r="Y18" i="461"/>
  <c r="AE18" i="461" s="1"/>
  <c r="X18" i="461"/>
  <c r="AD18" i="461" s="1"/>
  <c r="W18" i="461"/>
  <c r="AC18" i="461" s="1"/>
  <c r="V18" i="461"/>
  <c r="J18" i="461" s="1"/>
  <c r="P18" i="461"/>
  <c r="I18" i="461"/>
  <c r="H18" i="461"/>
  <c r="G18" i="461"/>
  <c r="F18" i="461"/>
  <c r="E18" i="461"/>
  <c r="AF17" i="461"/>
  <c r="AA17" i="461"/>
  <c r="AG17" i="461" s="1"/>
  <c r="Z17" i="461"/>
  <c r="Y17" i="461"/>
  <c r="AE17" i="461" s="1"/>
  <c r="X17" i="461"/>
  <c r="AD17" i="461" s="1"/>
  <c r="W17" i="461"/>
  <c r="AC17" i="461" s="1"/>
  <c r="V17" i="461"/>
  <c r="J17" i="461" s="1"/>
  <c r="P17" i="461"/>
  <c r="I17" i="461"/>
  <c r="H17" i="461"/>
  <c r="G17" i="461"/>
  <c r="F17" i="461"/>
  <c r="E17" i="461"/>
  <c r="AD16" i="461"/>
  <c r="AC16" i="461"/>
  <c r="AA16" i="461"/>
  <c r="AG16" i="461" s="1"/>
  <c r="Z16" i="461"/>
  <c r="AF16" i="461" s="1"/>
  <c r="Y16" i="461"/>
  <c r="AE16" i="461" s="1"/>
  <c r="X16" i="461"/>
  <c r="W16" i="461"/>
  <c r="V16" i="461"/>
  <c r="J16" i="461" s="1"/>
  <c r="P16" i="461"/>
  <c r="I16" i="461"/>
  <c r="H16" i="461"/>
  <c r="G16" i="461"/>
  <c r="F16" i="461"/>
  <c r="E16" i="461"/>
  <c r="AA15" i="461"/>
  <c r="AG15" i="461" s="1"/>
  <c r="Z15" i="461"/>
  <c r="AF15" i="461" s="1"/>
  <c r="Y15" i="461"/>
  <c r="AE15" i="461" s="1"/>
  <c r="X15" i="461"/>
  <c r="AD15" i="461" s="1"/>
  <c r="W15" i="461"/>
  <c r="AC15" i="461" s="1"/>
  <c r="V15" i="461"/>
  <c r="P15" i="461"/>
  <c r="J15" i="461"/>
  <c r="I15" i="461"/>
  <c r="H15" i="461"/>
  <c r="G15" i="461"/>
  <c r="F15" i="461"/>
  <c r="E15" i="461"/>
  <c r="AG14" i="461"/>
  <c r="AA14" i="461"/>
  <c r="Z14" i="461"/>
  <c r="AF14" i="461" s="1"/>
  <c r="Y14" i="461"/>
  <c r="AE14" i="461" s="1"/>
  <c r="X14" i="461"/>
  <c r="AD14" i="461" s="1"/>
  <c r="W14" i="461"/>
  <c r="AC14" i="461" s="1"/>
  <c r="V14" i="461"/>
  <c r="P14" i="461"/>
  <c r="I14" i="461"/>
  <c r="H14" i="461"/>
  <c r="G14" i="461"/>
  <c r="F14" i="461"/>
  <c r="E14" i="461"/>
  <c r="AA13" i="461"/>
  <c r="AG13" i="461" s="1"/>
  <c r="Z13" i="461"/>
  <c r="AF13" i="461" s="1"/>
  <c r="Y13" i="461"/>
  <c r="AE13" i="461" s="1"/>
  <c r="X13" i="461"/>
  <c r="W13" i="461"/>
  <c r="AC13" i="461" s="1"/>
  <c r="V13" i="461"/>
  <c r="J13" i="461" s="1"/>
  <c r="P13" i="461"/>
  <c r="I13" i="461"/>
  <c r="H13" i="461"/>
  <c r="G13" i="461"/>
  <c r="F13" i="461"/>
  <c r="E13" i="461"/>
  <c r="AA12" i="461"/>
  <c r="Z12" i="461"/>
  <c r="AF12" i="461" s="1"/>
  <c r="Y12" i="461"/>
  <c r="AE12" i="461" s="1"/>
  <c r="X12" i="461"/>
  <c r="AD12" i="461" s="1"/>
  <c r="W12" i="461"/>
  <c r="AC12" i="461" s="1"/>
  <c r="V12" i="461"/>
  <c r="J12" i="461" s="1"/>
  <c r="P12" i="461"/>
  <c r="I12" i="461"/>
  <c r="H12" i="461"/>
  <c r="G12" i="461"/>
  <c r="F12" i="461"/>
  <c r="E12" i="461"/>
  <c r="AE11" i="461"/>
  <c r="AA11" i="461"/>
  <c r="AG11" i="461" s="1"/>
  <c r="Z11" i="461"/>
  <c r="AF11" i="461" s="1"/>
  <c r="Y11" i="461"/>
  <c r="X11" i="461"/>
  <c r="AD11" i="461" s="1"/>
  <c r="W11" i="461"/>
  <c r="AC11" i="461" s="1"/>
  <c r="V11" i="461"/>
  <c r="P11" i="461"/>
  <c r="I11" i="461"/>
  <c r="H11" i="461"/>
  <c r="G11" i="461"/>
  <c r="F11" i="461"/>
  <c r="E11" i="461"/>
  <c r="AA10" i="461"/>
  <c r="AG10" i="461" s="1"/>
  <c r="Z10" i="461"/>
  <c r="AF10" i="461" s="1"/>
  <c r="Y10" i="461"/>
  <c r="AE10" i="461" s="1"/>
  <c r="X10" i="461"/>
  <c r="W10" i="461"/>
  <c r="AC10" i="461" s="1"/>
  <c r="V10" i="461"/>
  <c r="P10" i="461"/>
  <c r="I10" i="461"/>
  <c r="H10" i="461"/>
  <c r="G10" i="461"/>
  <c r="F10" i="461"/>
  <c r="E10" i="461"/>
  <c r="AA9" i="461"/>
  <c r="AG9" i="461" s="1"/>
  <c r="Z9" i="461"/>
  <c r="AF9" i="461" s="1"/>
  <c r="Y9" i="461"/>
  <c r="AE9" i="461" s="1"/>
  <c r="X9" i="461"/>
  <c r="AD9" i="461" s="1"/>
  <c r="W9" i="461"/>
  <c r="AC9" i="461" s="1"/>
  <c r="V9" i="461"/>
  <c r="J9" i="461" s="1"/>
  <c r="P9" i="461"/>
  <c r="I9" i="461"/>
  <c r="H9" i="461"/>
  <c r="G9" i="461"/>
  <c r="F9" i="461"/>
  <c r="E9" i="461"/>
  <c r="AG8" i="461"/>
  <c r="AE8" i="461"/>
  <c r="AA8" i="461"/>
  <c r="Z8" i="461"/>
  <c r="AF8" i="461" s="1"/>
  <c r="Y8" i="461"/>
  <c r="X8" i="461"/>
  <c r="AD8" i="461" s="1"/>
  <c r="W8" i="461"/>
  <c r="AC8" i="461" s="1"/>
  <c r="V8" i="461"/>
  <c r="P8" i="461"/>
  <c r="I8" i="461"/>
  <c r="H8" i="461"/>
  <c r="G8" i="461"/>
  <c r="F8" i="461"/>
  <c r="E8" i="461"/>
  <c r="AF7" i="461"/>
  <c r="AA7" i="461"/>
  <c r="AG7" i="461" s="1"/>
  <c r="Z7" i="461"/>
  <c r="Y7" i="461"/>
  <c r="AE7" i="461" s="1"/>
  <c r="X7" i="461"/>
  <c r="W7" i="461"/>
  <c r="AC7" i="461" s="1"/>
  <c r="V7" i="461"/>
  <c r="P7" i="461"/>
  <c r="I7" i="461"/>
  <c r="H7" i="461"/>
  <c r="G7" i="461"/>
  <c r="F7" i="461"/>
  <c r="E7" i="461"/>
  <c r="AA6" i="461"/>
  <c r="AG6" i="461" s="1"/>
  <c r="Z6" i="461"/>
  <c r="AF6" i="461" s="1"/>
  <c r="Y6" i="461"/>
  <c r="AE6" i="461" s="1"/>
  <c r="X6" i="461"/>
  <c r="AD6" i="461" s="1"/>
  <c r="W6" i="461"/>
  <c r="AC6" i="461" s="1"/>
  <c r="V6" i="461"/>
  <c r="P6" i="461"/>
  <c r="J6" i="461"/>
  <c r="I6" i="461"/>
  <c r="H6" i="461"/>
  <c r="G6" i="461"/>
  <c r="F6" i="461"/>
  <c r="E6" i="461"/>
  <c r="AG5" i="461"/>
  <c r="AF5" i="461"/>
  <c r="AA5" i="461"/>
  <c r="Z5" i="461"/>
  <c r="Y5" i="461"/>
  <c r="AE5" i="461" s="1"/>
  <c r="X5" i="461"/>
  <c r="AD5" i="461" s="1"/>
  <c r="W5" i="461"/>
  <c r="AC5" i="461" s="1"/>
  <c r="V5" i="461"/>
  <c r="P5" i="461"/>
  <c r="I5" i="461"/>
  <c r="H5" i="461"/>
  <c r="G5" i="461"/>
  <c r="F5" i="461"/>
  <c r="E5" i="461"/>
  <c r="U8" i="445" l="1"/>
  <c r="N8" i="445"/>
  <c r="AB13" i="461"/>
  <c r="J32" i="461"/>
  <c r="AB81" i="461"/>
  <c r="AH35" i="461"/>
  <c r="J45" i="461"/>
  <c r="AB12" i="461"/>
  <c r="J33" i="461"/>
  <c r="AH53" i="461"/>
  <c r="J61" i="461"/>
  <c r="J53" i="461"/>
  <c r="J22" i="461"/>
  <c r="AH33" i="461"/>
  <c r="AB51" i="461"/>
  <c r="J110" i="461"/>
  <c r="J46" i="461"/>
  <c r="J7" i="461"/>
  <c r="AH28" i="461"/>
  <c r="J49" i="461"/>
  <c r="J94" i="461"/>
  <c r="J101" i="461"/>
  <c r="AH110" i="461"/>
  <c r="J99" i="461"/>
  <c r="AB28" i="461"/>
  <c r="AB45" i="461"/>
  <c r="J95" i="461"/>
  <c r="J10" i="461"/>
  <c r="J23" i="461"/>
  <c r="J35" i="461"/>
  <c r="AH50" i="461"/>
  <c r="J106" i="461"/>
  <c r="AB15" i="461"/>
  <c r="J69" i="461"/>
  <c r="J102" i="461"/>
  <c r="J36" i="461"/>
  <c r="AB48" i="461"/>
  <c r="AH69" i="461"/>
  <c r="AB87" i="461"/>
  <c r="J75" i="461"/>
  <c r="J84" i="461"/>
  <c r="AH56" i="461"/>
  <c r="AB10" i="461"/>
  <c r="AH68" i="461"/>
  <c r="J47" i="461"/>
  <c r="AB30" i="461"/>
  <c r="AB16" i="461"/>
  <c r="AB18" i="461"/>
  <c r="J20" i="461"/>
  <c r="AH26" i="461"/>
  <c r="AH38" i="461"/>
  <c r="AH39" i="461"/>
  <c r="AB54" i="461"/>
  <c r="J56" i="461"/>
  <c r="AH67" i="461"/>
  <c r="AH74" i="461"/>
  <c r="AH75" i="461"/>
  <c r="AB90" i="461"/>
  <c r="J92" i="461"/>
  <c r="AH95" i="461"/>
  <c r="AH92" i="461"/>
  <c r="AB7" i="461"/>
  <c r="J107" i="461"/>
  <c r="J44" i="461"/>
  <c r="AG48" i="461"/>
  <c r="AH48" i="461" s="1"/>
  <c r="J80" i="461"/>
  <c r="AH86" i="461"/>
  <c r="AH11" i="461"/>
  <c r="AH24" i="461"/>
  <c r="AB39" i="461"/>
  <c r="J41" i="461"/>
  <c r="AH60" i="461"/>
  <c r="AB75" i="461"/>
  <c r="J77" i="461"/>
  <c r="AH83" i="461"/>
  <c r="AH96" i="461"/>
  <c r="J104" i="461"/>
  <c r="AH107" i="461"/>
  <c r="AH32" i="461"/>
  <c r="AB84" i="461"/>
  <c r="AB108" i="461"/>
  <c r="AB9" i="461"/>
  <c r="AB6" i="461"/>
  <c r="AF45" i="461"/>
  <c r="AH45" i="461" s="1"/>
  <c r="AB78" i="461"/>
  <c r="AH8" i="461"/>
  <c r="AD13" i="461"/>
  <c r="AH13" i="461" s="1"/>
  <c r="AH21" i="461"/>
  <c r="AB36" i="461"/>
  <c r="J38" i="461"/>
  <c r="AH57" i="461"/>
  <c r="AB72" i="461"/>
  <c r="J74" i="461"/>
  <c r="AH80" i="461"/>
  <c r="AH93" i="461"/>
  <c r="AB102" i="461"/>
  <c r="AH23" i="461"/>
  <c r="AH36" i="461"/>
  <c r="AH102" i="461"/>
  <c r="J14" i="461"/>
  <c r="AH20" i="461"/>
  <c r="AG12" i="461"/>
  <c r="AB42" i="461"/>
  <c r="AF81" i="461"/>
  <c r="AB105" i="461"/>
  <c r="J5" i="461"/>
  <c r="AH5" i="461"/>
  <c r="AD10" i="461"/>
  <c r="AH18" i="461"/>
  <c r="AB31" i="461"/>
  <c r="AB33" i="461"/>
  <c r="AH54" i="461"/>
  <c r="AB69" i="461"/>
  <c r="AH77" i="461"/>
  <c r="AH104" i="461"/>
  <c r="J86" i="461"/>
  <c r="AH17" i="461"/>
  <c r="AH15" i="461"/>
  <c r="AB66" i="461"/>
  <c r="AB99" i="461"/>
  <c r="J50" i="461"/>
  <c r="AH89" i="461"/>
  <c r="AH14" i="461"/>
  <c r="AD7" i="461"/>
  <c r="AB25" i="461"/>
  <c r="AB27" i="461"/>
  <c r="J29" i="461"/>
  <c r="AB63" i="461"/>
  <c r="J65" i="461"/>
  <c r="AH84" i="461"/>
  <c r="J98" i="461"/>
  <c r="AH101" i="461"/>
  <c r="J8" i="461"/>
  <c r="AB22" i="461"/>
  <c r="AB24" i="461"/>
  <c r="J26" i="461"/>
  <c r="AB60" i="461"/>
  <c r="J62" i="461"/>
  <c r="AB96" i="461"/>
  <c r="AH72" i="461"/>
  <c r="J11" i="461"/>
  <c r="J83" i="461"/>
  <c r="AB19" i="461"/>
  <c r="AB21" i="461"/>
  <c r="AH29" i="461"/>
  <c r="AB57" i="461"/>
  <c r="AB93" i="461"/>
  <c r="AH98" i="461"/>
  <c r="AH5" i="209"/>
  <c r="AH6" i="461"/>
  <c r="AH31" i="461"/>
  <c r="AH34" i="461"/>
  <c r="AH41" i="461"/>
  <c r="AH42" i="461"/>
  <c r="AH70" i="461"/>
  <c r="AH78" i="461"/>
  <c r="AH100" i="461"/>
  <c r="AH105" i="461"/>
  <c r="AH22" i="461"/>
  <c r="AH61" i="461"/>
  <c r="AH25" i="461"/>
  <c r="AH97" i="461"/>
  <c r="AH19" i="461"/>
  <c r="AH30" i="461"/>
  <c r="AH58" i="461"/>
  <c r="AH65" i="461"/>
  <c r="AH66" i="461"/>
  <c r="AH94" i="461"/>
  <c r="AH99" i="461"/>
  <c r="AH64" i="461"/>
  <c r="AH16" i="461"/>
  <c r="AH27" i="461"/>
  <c r="AH55" i="461"/>
  <c r="AH62" i="461"/>
  <c r="AH63" i="461"/>
  <c r="AH91" i="461"/>
  <c r="AH52" i="461"/>
  <c r="AH59" i="461"/>
  <c r="AH88" i="461"/>
  <c r="AH109" i="461"/>
  <c r="AH10" i="461"/>
  <c r="AH49" i="461"/>
  <c r="AH85" i="461"/>
  <c r="AH7" i="461"/>
  <c r="AH46" i="461"/>
  <c r="AH82" i="461"/>
  <c r="AH90" i="461"/>
  <c r="AH106" i="461"/>
  <c r="AH43" i="461"/>
  <c r="AH51" i="461"/>
  <c r="AH79" i="461"/>
  <c r="AH87" i="461"/>
  <c r="AH12" i="461"/>
  <c r="AH40" i="461"/>
  <c r="AH47" i="461"/>
  <c r="AH76" i="461"/>
  <c r="AH103" i="461"/>
  <c r="AH108" i="461"/>
  <c r="AH9" i="461"/>
  <c r="AH37" i="461"/>
  <c r="AH44" i="461"/>
  <c r="AH73" i="461"/>
  <c r="AH81" i="461"/>
  <c r="AB5" i="461"/>
  <c r="AB8" i="461"/>
  <c r="AB11" i="461"/>
  <c r="AB14" i="461"/>
  <c r="AB17" i="461"/>
  <c r="AB20" i="461"/>
  <c r="AB23" i="461"/>
  <c r="AB26" i="461"/>
  <c r="AB29" i="461"/>
  <c r="AB32" i="461"/>
  <c r="AB35" i="461"/>
  <c r="AB38" i="461"/>
  <c r="AB41" i="461"/>
  <c r="AB44" i="461"/>
  <c r="AB47" i="461"/>
  <c r="AB50" i="461"/>
  <c r="AB53" i="461"/>
  <c r="AB56" i="461"/>
  <c r="AB59" i="461"/>
  <c r="AB62" i="461"/>
  <c r="AB65" i="461"/>
  <c r="AB68" i="461"/>
  <c r="AB71" i="461"/>
  <c r="AB74" i="461"/>
  <c r="AB77" i="461"/>
  <c r="AB80" i="461"/>
  <c r="AB83" i="461"/>
  <c r="AB86" i="461"/>
  <c r="AB89" i="461"/>
  <c r="AB92" i="461"/>
  <c r="AB95" i="461"/>
  <c r="AB98" i="461"/>
  <c r="AB101" i="461"/>
  <c r="AB104" i="461"/>
  <c r="AB107" i="461"/>
  <c r="AB110" i="461"/>
  <c r="AB34" i="461"/>
  <c r="AB37" i="461"/>
  <c r="AB40" i="461"/>
  <c r="AB43" i="461"/>
  <c r="AB46" i="461"/>
  <c r="AB49" i="461"/>
  <c r="AB52" i="461"/>
  <c r="AB55" i="461"/>
  <c r="AB58" i="461"/>
  <c r="AB61" i="461"/>
  <c r="AB64" i="461"/>
  <c r="AB67" i="461"/>
  <c r="AB70" i="461"/>
  <c r="AB73" i="461"/>
  <c r="AB76" i="461"/>
  <c r="AB79" i="461"/>
  <c r="AB82" i="461"/>
  <c r="AB85" i="461"/>
  <c r="AB88" i="461"/>
  <c r="AB91" i="461"/>
  <c r="AB94" i="461"/>
  <c r="AB97" i="461"/>
  <c r="AB100" i="461"/>
  <c r="AB103" i="461"/>
  <c r="AB106" i="461"/>
  <c r="AB109" i="461"/>
  <c r="H5" i="85" l="1"/>
  <c r="N12" i="85"/>
  <c r="M12" i="85"/>
  <c r="J11" i="85"/>
  <c r="K11" i="85"/>
  <c r="L11" i="85"/>
  <c r="M11" i="85"/>
  <c r="N11" i="85"/>
  <c r="I11" i="85"/>
  <c r="H7" i="85" l="1"/>
  <c r="E7" i="85"/>
  <c r="D7" i="85" l="1"/>
  <c r="I5" i="85"/>
  <c r="G7" i="85"/>
  <c r="F7" i="85"/>
  <c r="J5" i="85" l="1"/>
  <c r="K5" i="85" l="1"/>
  <c r="L5" i="85" l="1"/>
  <c r="M5" i="85" l="1"/>
  <c r="N5" i="85" l="1"/>
  <c r="D6" i="85" l="1"/>
  <c r="E6" i="85"/>
  <c r="F6" i="85"/>
  <c r="G6" i="85"/>
  <c r="C6" i="85"/>
  <c r="B6" i="85"/>
  <c r="C10" i="452" l="1"/>
  <c r="C9" i="452"/>
  <c r="F5" i="209"/>
  <c r="G5" i="209"/>
  <c r="H5" i="209"/>
  <c r="I5" i="209"/>
  <c r="E6" i="209"/>
  <c r="F6" i="209"/>
  <c r="G6" i="209"/>
  <c r="H6" i="209"/>
  <c r="I6" i="209"/>
  <c r="E7" i="209"/>
  <c r="F7" i="209"/>
  <c r="G7" i="209"/>
  <c r="H7" i="209"/>
  <c r="I7" i="209"/>
  <c r="E8" i="209"/>
  <c r="F8" i="209"/>
  <c r="G8" i="209"/>
  <c r="H8" i="209"/>
  <c r="I8" i="209"/>
  <c r="E9" i="209"/>
  <c r="F9" i="209"/>
  <c r="G9" i="209"/>
  <c r="H9" i="209"/>
  <c r="I9" i="209"/>
  <c r="E10" i="209"/>
  <c r="F10" i="209"/>
  <c r="G10" i="209"/>
  <c r="H10" i="209"/>
  <c r="I10" i="209"/>
  <c r="E11" i="209"/>
  <c r="F11" i="209"/>
  <c r="G11" i="209"/>
  <c r="H11" i="209"/>
  <c r="I11" i="209"/>
  <c r="E12" i="209"/>
  <c r="F12" i="209"/>
  <c r="G12" i="209"/>
  <c r="H12" i="209"/>
  <c r="I12" i="209"/>
  <c r="E13" i="209"/>
  <c r="F13" i="209"/>
  <c r="G13" i="209"/>
  <c r="H13" i="209"/>
  <c r="I13" i="209"/>
  <c r="E14" i="209"/>
  <c r="F14" i="209"/>
  <c r="G14" i="209"/>
  <c r="H14" i="209"/>
  <c r="I14" i="209"/>
  <c r="E15" i="209"/>
  <c r="F15" i="209"/>
  <c r="G15" i="209"/>
  <c r="H15" i="209"/>
  <c r="I15" i="209"/>
  <c r="E16" i="209"/>
  <c r="F16" i="209"/>
  <c r="G16" i="209"/>
  <c r="H16" i="209"/>
  <c r="I16" i="209"/>
  <c r="E17" i="209"/>
  <c r="F17" i="209"/>
  <c r="G17" i="209"/>
  <c r="H17" i="209"/>
  <c r="I17" i="209"/>
  <c r="E18" i="209"/>
  <c r="F18" i="209"/>
  <c r="G18" i="209"/>
  <c r="H18" i="209"/>
  <c r="I18" i="209"/>
  <c r="E19" i="209"/>
  <c r="F19" i="209"/>
  <c r="G19" i="209"/>
  <c r="H19" i="209"/>
  <c r="I19" i="209"/>
  <c r="E20" i="209"/>
  <c r="F20" i="209"/>
  <c r="G20" i="209"/>
  <c r="H20" i="209"/>
  <c r="I20" i="209"/>
  <c r="E21" i="209"/>
  <c r="F21" i="209"/>
  <c r="G21" i="209"/>
  <c r="H21" i="209"/>
  <c r="I21" i="209"/>
  <c r="E22" i="209"/>
  <c r="F22" i="209"/>
  <c r="G22" i="209"/>
  <c r="H22" i="209"/>
  <c r="I22" i="209"/>
  <c r="E23" i="209"/>
  <c r="F23" i="209"/>
  <c r="G23" i="209"/>
  <c r="H23" i="209"/>
  <c r="I23" i="209"/>
  <c r="E24" i="209"/>
  <c r="F24" i="209"/>
  <c r="G24" i="209"/>
  <c r="H24" i="209"/>
  <c r="I24" i="209"/>
  <c r="E25" i="209"/>
  <c r="F25" i="209"/>
  <c r="G25" i="209"/>
  <c r="H25" i="209"/>
  <c r="I25" i="209"/>
  <c r="E26" i="209"/>
  <c r="F26" i="209"/>
  <c r="G26" i="209"/>
  <c r="H26" i="209"/>
  <c r="I26" i="209"/>
  <c r="E27" i="209"/>
  <c r="F27" i="209"/>
  <c r="G27" i="209"/>
  <c r="H27" i="209"/>
  <c r="I27" i="209"/>
  <c r="E28" i="209"/>
  <c r="F28" i="209"/>
  <c r="G28" i="209"/>
  <c r="H28" i="209"/>
  <c r="I28" i="209"/>
  <c r="E29" i="209"/>
  <c r="F29" i="209"/>
  <c r="G29" i="209"/>
  <c r="H29" i="209"/>
  <c r="I29" i="209"/>
  <c r="E30" i="209"/>
  <c r="F30" i="209"/>
  <c r="G30" i="209"/>
  <c r="H30" i="209"/>
  <c r="I30" i="209"/>
  <c r="E31" i="209"/>
  <c r="F31" i="209"/>
  <c r="G31" i="209"/>
  <c r="H31" i="209"/>
  <c r="I31" i="209"/>
  <c r="E32" i="209"/>
  <c r="F32" i="209"/>
  <c r="G32" i="209"/>
  <c r="H32" i="209"/>
  <c r="I32" i="209"/>
  <c r="E33" i="209"/>
  <c r="F33" i="209"/>
  <c r="G33" i="209"/>
  <c r="H33" i="209"/>
  <c r="I33" i="209"/>
  <c r="E34" i="209"/>
  <c r="F34" i="209"/>
  <c r="G34" i="209"/>
  <c r="H34" i="209"/>
  <c r="I34" i="209"/>
  <c r="E35" i="209"/>
  <c r="F35" i="209"/>
  <c r="G35" i="209"/>
  <c r="H35" i="209"/>
  <c r="I35" i="209"/>
  <c r="E36" i="209"/>
  <c r="F36" i="209"/>
  <c r="G36" i="209"/>
  <c r="H36" i="209"/>
  <c r="I36" i="209"/>
  <c r="E37" i="209"/>
  <c r="F37" i="209"/>
  <c r="G37" i="209"/>
  <c r="H37" i="209"/>
  <c r="I37" i="209"/>
  <c r="E38" i="209"/>
  <c r="F38" i="209"/>
  <c r="G38" i="209"/>
  <c r="H38" i="209"/>
  <c r="I38" i="209"/>
  <c r="E39" i="209"/>
  <c r="F39" i="209"/>
  <c r="G39" i="209"/>
  <c r="H39" i="209"/>
  <c r="I39" i="209"/>
  <c r="E40" i="209"/>
  <c r="F40" i="209"/>
  <c r="G40" i="209"/>
  <c r="H40" i="209"/>
  <c r="I40" i="209"/>
  <c r="E41" i="209"/>
  <c r="F41" i="209"/>
  <c r="G41" i="209"/>
  <c r="H41" i="209"/>
  <c r="I41" i="209"/>
  <c r="E42" i="209"/>
  <c r="F42" i="209"/>
  <c r="G42" i="209"/>
  <c r="H42" i="209"/>
  <c r="I42" i="209"/>
  <c r="E43" i="209"/>
  <c r="F43" i="209"/>
  <c r="G43" i="209"/>
  <c r="H43" i="209"/>
  <c r="I43" i="209"/>
  <c r="E44" i="209"/>
  <c r="F44" i="209"/>
  <c r="G44" i="209"/>
  <c r="H44" i="209"/>
  <c r="I44" i="209"/>
  <c r="E45" i="209"/>
  <c r="F45" i="209"/>
  <c r="G45" i="209"/>
  <c r="H45" i="209"/>
  <c r="I45" i="209"/>
  <c r="E46" i="209"/>
  <c r="F46" i="209"/>
  <c r="G46" i="209"/>
  <c r="H46" i="209"/>
  <c r="I46" i="209"/>
  <c r="E47" i="209"/>
  <c r="F47" i="209"/>
  <c r="G47" i="209"/>
  <c r="H47" i="209"/>
  <c r="I47" i="209"/>
  <c r="E48" i="209"/>
  <c r="F48" i="209"/>
  <c r="G48" i="209"/>
  <c r="H48" i="209"/>
  <c r="I48" i="209"/>
  <c r="E49" i="209"/>
  <c r="F49" i="209"/>
  <c r="G49" i="209"/>
  <c r="H49" i="209"/>
  <c r="I49" i="209"/>
  <c r="E50" i="209"/>
  <c r="F50" i="209"/>
  <c r="G50" i="209"/>
  <c r="H50" i="209"/>
  <c r="I50" i="209"/>
  <c r="E51" i="209"/>
  <c r="F51" i="209"/>
  <c r="G51" i="209"/>
  <c r="H51" i="209"/>
  <c r="I51" i="209"/>
  <c r="E52" i="209"/>
  <c r="F52" i="209"/>
  <c r="G52" i="209"/>
  <c r="H52" i="209"/>
  <c r="I52" i="209"/>
  <c r="E53" i="209"/>
  <c r="F53" i="209"/>
  <c r="G53" i="209"/>
  <c r="H53" i="209"/>
  <c r="I53" i="209"/>
  <c r="E54" i="209"/>
  <c r="F54" i="209"/>
  <c r="G54" i="209"/>
  <c r="H54" i="209"/>
  <c r="I54" i="209"/>
  <c r="E55" i="209"/>
  <c r="F55" i="209"/>
  <c r="G55" i="209"/>
  <c r="H55" i="209"/>
  <c r="I55" i="209"/>
  <c r="E56" i="209"/>
  <c r="F56" i="209"/>
  <c r="G56" i="209"/>
  <c r="H56" i="209"/>
  <c r="I56" i="209"/>
  <c r="E57" i="209"/>
  <c r="F57" i="209"/>
  <c r="G57" i="209"/>
  <c r="H57" i="209"/>
  <c r="I57" i="209"/>
  <c r="E58" i="209"/>
  <c r="F58" i="209"/>
  <c r="G58" i="209"/>
  <c r="H58" i="209"/>
  <c r="I58" i="209"/>
  <c r="E59" i="209"/>
  <c r="F59" i="209"/>
  <c r="G59" i="209"/>
  <c r="H59" i="209"/>
  <c r="I59" i="209"/>
  <c r="E60" i="209"/>
  <c r="F60" i="209"/>
  <c r="G60" i="209"/>
  <c r="H60" i="209"/>
  <c r="I60" i="209"/>
  <c r="E61" i="209"/>
  <c r="F61" i="209"/>
  <c r="G61" i="209"/>
  <c r="H61" i="209"/>
  <c r="I61" i="209"/>
  <c r="E62" i="209"/>
  <c r="F62" i="209"/>
  <c r="G62" i="209"/>
  <c r="H62" i="209"/>
  <c r="I62" i="209"/>
  <c r="E63" i="209"/>
  <c r="F63" i="209"/>
  <c r="G63" i="209"/>
  <c r="H63" i="209"/>
  <c r="I63" i="209"/>
  <c r="E64" i="209"/>
  <c r="F64" i="209"/>
  <c r="G64" i="209"/>
  <c r="H64" i="209"/>
  <c r="I64" i="209"/>
  <c r="E65" i="209"/>
  <c r="F65" i="209"/>
  <c r="G65" i="209"/>
  <c r="H65" i="209"/>
  <c r="I65" i="209"/>
  <c r="E66" i="209"/>
  <c r="F66" i="209"/>
  <c r="G66" i="209"/>
  <c r="H66" i="209"/>
  <c r="I66" i="209"/>
  <c r="E67" i="209"/>
  <c r="F67" i="209"/>
  <c r="G67" i="209"/>
  <c r="H67" i="209"/>
  <c r="I67" i="209"/>
  <c r="E68" i="209"/>
  <c r="F68" i="209"/>
  <c r="G68" i="209"/>
  <c r="H68" i="209"/>
  <c r="I68" i="209"/>
  <c r="E69" i="209"/>
  <c r="F69" i="209"/>
  <c r="G69" i="209"/>
  <c r="H69" i="209"/>
  <c r="I69" i="209"/>
  <c r="E70" i="209"/>
  <c r="F70" i="209"/>
  <c r="G70" i="209"/>
  <c r="H70" i="209"/>
  <c r="I70" i="209"/>
  <c r="E71" i="209"/>
  <c r="F71" i="209"/>
  <c r="G71" i="209"/>
  <c r="H71" i="209"/>
  <c r="I71" i="209"/>
  <c r="E72" i="209"/>
  <c r="F72" i="209"/>
  <c r="G72" i="209"/>
  <c r="H72" i="209"/>
  <c r="I72" i="209"/>
  <c r="E73" i="209"/>
  <c r="F73" i="209"/>
  <c r="G73" i="209"/>
  <c r="H73" i="209"/>
  <c r="I73" i="209"/>
  <c r="E74" i="209"/>
  <c r="F74" i="209"/>
  <c r="G74" i="209"/>
  <c r="H74" i="209"/>
  <c r="I74" i="209"/>
  <c r="E75" i="209"/>
  <c r="F75" i="209"/>
  <c r="G75" i="209"/>
  <c r="H75" i="209"/>
  <c r="I75" i="209"/>
  <c r="E76" i="209"/>
  <c r="F76" i="209"/>
  <c r="G76" i="209"/>
  <c r="H76" i="209"/>
  <c r="I76" i="209"/>
  <c r="E77" i="209"/>
  <c r="F77" i="209"/>
  <c r="G77" i="209"/>
  <c r="H77" i="209"/>
  <c r="I77" i="209"/>
  <c r="E78" i="209"/>
  <c r="F78" i="209"/>
  <c r="G78" i="209"/>
  <c r="H78" i="209"/>
  <c r="I78" i="209"/>
  <c r="E79" i="209"/>
  <c r="F79" i="209"/>
  <c r="G79" i="209"/>
  <c r="H79" i="209"/>
  <c r="I79" i="209"/>
  <c r="E80" i="209"/>
  <c r="F80" i="209"/>
  <c r="G80" i="209"/>
  <c r="H80" i="209"/>
  <c r="I80" i="209"/>
  <c r="E81" i="209"/>
  <c r="F81" i="209"/>
  <c r="G81" i="209"/>
  <c r="H81" i="209"/>
  <c r="I81" i="209"/>
  <c r="E82" i="209"/>
  <c r="F82" i="209"/>
  <c r="G82" i="209"/>
  <c r="H82" i="209"/>
  <c r="I82" i="209"/>
  <c r="E83" i="209"/>
  <c r="F83" i="209"/>
  <c r="G83" i="209"/>
  <c r="H83" i="209"/>
  <c r="I83" i="209"/>
  <c r="E84" i="209"/>
  <c r="F84" i="209"/>
  <c r="G84" i="209"/>
  <c r="H84" i="209"/>
  <c r="I84" i="209"/>
  <c r="E85" i="209"/>
  <c r="F85" i="209"/>
  <c r="G85" i="209"/>
  <c r="H85" i="209"/>
  <c r="I85" i="209"/>
  <c r="E86" i="209"/>
  <c r="F86" i="209"/>
  <c r="G86" i="209"/>
  <c r="H86" i="209"/>
  <c r="I86" i="209"/>
  <c r="E87" i="209"/>
  <c r="F87" i="209"/>
  <c r="G87" i="209"/>
  <c r="H87" i="209"/>
  <c r="I87" i="209"/>
  <c r="E88" i="209"/>
  <c r="F88" i="209"/>
  <c r="G88" i="209"/>
  <c r="H88" i="209"/>
  <c r="I88" i="209"/>
  <c r="E89" i="209"/>
  <c r="F89" i="209"/>
  <c r="G89" i="209"/>
  <c r="H89" i="209"/>
  <c r="I89" i="209"/>
  <c r="E90" i="209"/>
  <c r="F90" i="209"/>
  <c r="G90" i="209"/>
  <c r="H90" i="209"/>
  <c r="I90" i="209"/>
  <c r="E91" i="209"/>
  <c r="F91" i="209"/>
  <c r="G91" i="209"/>
  <c r="H91" i="209"/>
  <c r="I91" i="209"/>
  <c r="E92" i="209"/>
  <c r="F92" i="209"/>
  <c r="G92" i="209"/>
  <c r="H92" i="209"/>
  <c r="I92" i="209"/>
  <c r="E93" i="209"/>
  <c r="F93" i="209"/>
  <c r="G93" i="209"/>
  <c r="H93" i="209"/>
  <c r="I93" i="209"/>
  <c r="E94" i="209"/>
  <c r="F94" i="209"/>
  <c r="G94" i="209"/>
  <c r="H94" i="209"/>
  <c r="I94" i="209"/>
  <c r="E95" i="209"/>
  <c r="F95" i="209"/>
  <c r="G95" i="209"/>
  <c r="H95" i="209"/>
  <c r="I95" i="209"/>
  <c r="E96" i="209"/>
  <c r="F96" i="209"/>
  <c r="G96" i="209"/>
  <c r="H96" i="209"/>
  <c r="I96" i="209"/>
  <c r="E97" i="209"/>
  <c r="F97" i="209"/>
  <c r="G97" i="209"/>
  <c r="H97" i="209"/>
  <c r="I97" i="209"/>
  <c r="E98" i="209"/>
  <c r="F98" i="209"/>
  <c r="G98" i="209"/>
  <c r="H98" i="209"/>
  <c r="I98" i="209"/>
  <c r="E99" i="209"/>
  <c r="F99" i="209"/>
  <c r="G99" i="209"/>
  <c r="H99" i="209"/>
  <c r="I99" i="209"/>
  <c r="E100" i="209"/>
  <c r="F100" i="209"/>
  <c r="G100" i="209"/>
  <c r="H100" i="209"/>
  <c r="I100" i="209"/>
  <c r="E101" i="209"/>
  <c r="F101" i="209"/>
  <c r="G101" i="209"/>
  <c r="H101" i="209"/>
  <c r="I101" i="209"/>
  <c r="E102" i="209"/>
  <c r="F102" i="209"/>
  <c r="G102" i="209"/>
  <c r="H102" i="209"/>
  <c r="I102" i="209"/>
  <c r="E103" i="209"/>
  <c r="F103" i="209"/>
  <c r="G103" i="209"/>
  <c r="H103" i="209"/>
  <c r="I103" i="209"/>
  <c r="E104" i="209"/>
  <c r="F104" i="209"/>
  <c r="G104" i="209"/>
  <c r="H104" i="209"/>
  <c r="I104" i="209"/>
  <c r="E105" i="209"/>
  <c r="F105" i="209"/>
  <c r="G105" i="209"/>
  <c r="H105" i="209"/>
  <c r="I105" i="209"/>
  <c r="E106" i="209"/>
  <c r="F106" i="209"/>
  <c r="G106" i="209"/>
  <c r="H106" i="209"/>
  <c r="I106" i="209"/>
  <c r="E107" i="209"/>
  <c r="F107" i="209"/>
  <c r="G107" i="209"/>
  <c r="H107" i="209"/>
  <c r="I107" i="209"/>
  <c r="E108" i="209"/>
  <c r="F108" i="209"/>
  <c r="G108" i="209"/>
  <c r="H108" i="209"/>
  <c r="I108" i="209"/>
  <c r="E109" i="209"/>
  <c r="F109" i="209"/>
  <c r="G109" i="209"/>
  <c r="H109" i="209"/>
  <c r="I109" i="209"/>
  <c r="E110" i="209"/>
  <c r="F110" i="209"/>
  <c r="G110" i="209"/>
  <c r="H110" i="209"/>
  <c r="I110" i="209"/>
  <c r="F11" i="449" l="1"/>
  <c r="E11" i="449"/>
  <c r="D11" i="449"/>
  <c r="C11" i="449"/>
  <c r="B11" i="449"/>
  <c r="F10" i="449"/>
  <c r="E10" i="449"/>
  <c r="D10" i="449"/>
  <c r="C10" i="449"/>
  <c r="B10" i="449"/>
  <c r="F9" i="449"/>
  <c r="E9" i="449"/>
  <c r="D9" i="449"/>
  <c r="C9" i="449"/>
  <c r="B9" i="449"/>
  <c r="F8" i="449"/>
  <c r="E8" i="449"/>
  <c r="D8" i="449"/>
  <c r="C8" i="449"/>
  <c r="B8" i="449"/>
  <c r="F7" i="449"/>
  <c r="E7" i="449"/>
  <c r="D7" i="449"/>
  <c r="C7" i="449"/>
  <c r="B7" i="449"/>
  <c r="F6" i="449"/>
  <c r="E6" i="449"/>
  <c r="D6" i="449"/>
  <c r="C6" i="449"/>
  <c r="B6" i="449"/>
  <c r="F5" i="449"/>
  <c r="E5" i="449"/>
  <c r="D5" i="449"/>
  <c r="C5" i="449"/>
  <c r="F23" i="445"/>
  <c r="E23" i="445"/>
  <c r="D23" i="445"/>
  <c r="C23" i="445"/>
  <c r="B23" i="445"/>
  <c r="F22" i="445"/>
  <c r="E22" i="445"/>
  <c r="D22" i="445"/>
  <c r="C22" i="445"/>
  <c r="B22" i="445"/>
  <c r="C37" i="452"/>
  <c r="D37" i="452"/>
  <c r="E37" i="452"/>
  <c r="F37" i="452"/>
  <c r="C33" i="452"/>
  <c r="D33" i="452"/>
  <c r="E33" i="452"/>
  <c r="F33" i="452"/>
  <c r="G33" i="452"/>
  <c r="C34" i="452"/>
  <c r="D34" i="452"/>
  <c r="E34" i="452"/>
  <c r="F34" i="452"/>
  <c r="G34" i="452"/>
  <c r="C35" i="452"/>
  <c r="D35" i="452"/>
  <c r="E35" i="452"/>
  <c r="F35" i="452"/>
  <c r="G35" i="452"/>
  <c r="C36" i="452"/>
  <c r="D36" i="452"/>
  <c r="E36" i="452"/>
  <c r="F36" i="452"/>
  <c r="G36" i="452"/>
  <c r="G32" i="452"/>
  <c r="F32" i="452"/>
  <c r="E32" i="452"/>
  <c r="D32" i="452"/>
  <c r="G31" i="452"/>
  <c r="F31" i="452"/>
  <c r="E31" i="452"/>
  <c r="D31" i="452"/>
  <c r="D4" i="436"/>
  <c r="D11" i="436" s="1"/>
  <c r="E4" i="436"/>
  <c r="E11" i="436" s="1"/>
  <c r="C38" i="452" l="1"/>
  <c r="J101" i="209"/>
  <c r="J27" i="209"/>
  <c r="J100" i="209"/>
  <c r="J102" i="209"/>
  <c r="J35" i="209"/>
  <c r="J99" i="209"/>
  <c r="E38" i="452"/>
  <c r="F38" i="452"/>
  <c r="D38" i="452"/>
  <c r="H33" i="452"/>
  <c r="C28" i="449"/>
  <c r="N26" i="449"/>
  <c r="D28" i="449"/>
  <c r="E28" i="449"/>
  <c r="B28" i="449"/>
  <c r="F28" i="449"/>
  <c r="C25" i="445"/>
  <c r="G22" i="445"/>
  <c r="E25" i="445"/>
  <c r="D25" i="445"/>
  <c r="G23" i="445"/>
  <c r="F25" i="445"/>
  <c r="B25" i="445"/>
  <c r="H35" i="452"/>
  <c r="H34" i="452"/>
  <c r="H36" i="452"/>
  <c r="H31" i="452"/>
  <c r="H32" i="452"/>
  <c r="G25" i="445" l="1"/>
  <c r="C5" i="445" l="1"/>
  <c r="D5" i="445"/>
  <c r="E5" i="445"/>
  <c r="F5" i="445"/>
  <c r="B5" i="445"/>
  <c r="C6" i="452"/>
  <c r="D6" i="452"/>
  <c r="E6" i="452"/>
  <c r="F6" i="452"/>
  <c r="G6" i="452"/>
  <c r="C7" i="452"/>
  <c r="D7" i="452"/>
  <c r="E7" i="452"/>
  <c r="F7" i="452"/>
  <c r="G7" i="452"/>
  <c r="C8" i="452"/>
  <c r="D8" i="452"/>
  <c r="E8" i="452"/>
  <c r="F8" i="452"/>
  <c r="G8" i="452"/>
  <c r="D9" i="452"/>
  <c r="E9" i="452"/>
  <c r="F9" i="452"/>
  <c r="G9" i="452"/>
  <c r="D10" i="452"/>
  <c r="E10" i="452"/>
  <c r="F10" i="452"/>
  <c r="G10" i="452"/>
  <c r="C11" i="452"/>
  <c r="D11" i="452"/>
  <c r="E11" i="452"/>
  <c r="F11" i="452"/>
  <c r="G11" i="452"/>
  <c r="C12" i="452"/>
  <c r="D12" i="452"/>
  <c r="E12" i="452"/>
  <c r="F12" i="452"/>
  <c r="G12" i="452"/>
  <c r="C13" i="452"/>
  <c r="D13" i="452"/>
  <c r="E13" i="452"/>
  <c r="F13" i="452"/>
  <c r="G13" i="452"/>
  <c r="C14" i="452"/>
  <c r="D14" i="452"/>
  <c r="E14" i="452"/>
  <c r="F14" i="452"/>
  <c r="G14" i="452"/>
  <c r="C15" i="452"/>
  <c r="D15" i="452"/>
  <c r="E15" i="452"/>
  <c r="F15" i="452"/>
  <c r="G15" i="452"/>
  <c r="C16" i="452"/>
  <c r="D16" i="452"/>
  <c r="E16" i="452"/>
  <c r="F16" i="452"/>
  <c r="G16" i="452"/>
  <c r="C17" i="452"/>
  <c r="D17" i="452"/>
  <c r="E17" i="452"/>
  <c r="F17" i="452"/>
  <c r="G17" i="452"/>
  <c r="C18" i="452"/>
  <c r="D18" i="452"/>
  <c r="E18" i="452"/>
  <c r="F18" i="452"/>
  <c r="G18" i="452"/>
  <c r="C19" i="452"/>
  <c r="D19" i="452"/>
  <c r="E19" i="452"/>
  <c r="F19" i="452"/>
  <c r="G19" i="452"/>
  <c r="C20" i="452"/>
  <c r="D20" i="452"/>
  <c r="E20" i="452"/>
  <c r="F20" i="452"/>
  <c r="G20" i="452"/>
  <c r="C21" i="452"/>
  <c r="D21" i="452"/>
  <c r="E21" i="452"/>
  <c r="F21" i="452"/>
  <c r="G21" i="452"/>
  <c r="D5" i="452"/>
  <c r="E5" i="452"/>
  <c r="F5" i="452"/>
  <c r="G5" i="452"/>
  <c r="G37" i="452"/>
  <c r="G38" i="452" l="1"/>
  <c r="H37" i="452"/>
  <c r="H38" i="452" s="1"/>
  <c r="G6" i="449"/>
  <c r="F13" i="445"/>
  <c r="B13" i="445"/>
  <c r="B29" i="445" s="1"/>
  <c r="C13" i="445"/>
  <c r="C29" i="445" s="1"/>
  <c r="C22" i="452"/>
  <c r="C42" i="452" s="1"/>
  <c r="G22" i="452"/>
  <c r="F22" i="452"/>
  <c r="F42" i="452" s="1"/>
  <c r="E22" i="452"/>
  <c r="E42" i="452" s="1"/>
  <c r="G8" i="449"/>
  <c r="D22" i="452"/>
  <c r="D42" i="452" s="1"/>
  <c r="G10" i="449"/>
  <c r="G11" i="449"/>
  <c r="H6" i="452"/>
  <c r="D13" i="445"/>
  <c r="D29" i="445" s="1"/>
  <c r="G7" i="449"/>
  <c r="G9" i="449"/>
  <c r="E13" i="445"/>
  <c r="E29" i="445" s="1"/>
  <c r="G5" i="449"/>
  <c r="G5" i="445"/>
  <c r="H18" i="452"/>
  <c r="H5" i="452"/>
  <c r="H14" i="452"/>
  <c r="H15" i="452"/>
  <c r="H20" i="452"/>
  <c r="H10" i="452"/>
  <c r="H13" i="452"/>
  <c r="H19" i="452"/>
  <c r="H17" i="452"/>
  <c r="H12" i="452"/>
  <c r="H9" i="452"/>
  <c r="H16" i="452"/>
  <c r="H21" i="452"/>
  <c r="H8" i="452"/>
  <c r="H7" i="452"/>
  <c r="H11" i="452"/>
  <c r="H22" i="452" l="1"/>
  <c r="G13" i="445"/>
  <c r="J98" i="209" l="1"/>
  <c r="J97" i="209"/>
  <c r="J96" i="209"/>
  <c r="J95" i="209"/>
  <c r="J94" i="209"/>
  <c r="J93" i="209"/>
  <c r="J92" i="209"/>
  <c r="J91" i="209"/>
  <c r="J90" i="209"/>
  <c r="J89" i="209"/>
  <c r="J88" i="209"/>
  <c r="J87" i="209"/>
  <c r="J86" i="209"/>
  <c r="J85" i="209"/>
  <c r="J84" i="209"/>
  <c r="J83" i="209"/>
  <c r="J82" i="209"/>
  <c r="J81" i="209"/>
  <c r="J80" i="209"/>
  <c r="J79" i="209"/>
  <c r="J78" i="209"/>
  <c r="J77" i="209"/>
  <c r="J76" i="209"/>
  <c r="J75" i="209"/>
  <c r="J74" i="209"/>
  <c r="J73" i="209"/>
  <c r="J72" i="209"/>
  <c r="J71" i="209"/>
  <c r="J70" i="209"/>
  <c r="J69" i="209"/>
  <c r="J68" i="209"/>
  <c r="J67" i="209"/>
  <c r="J66" i="209"/>
  <c r="J65" i="209"/>
  <c r="J64" i="209"/>
  <c r="J63" i="209"/>
  <c r="J62" i="209"/>
  <c r="J61" i="209"/>
  <c r="J60" i="209"/>
  <c r="J59" i="209"/>
  <c r="J58" i="209"/>
  <c r="J57" i="209"/>
  <c r="J56" i="209"/>
  <c r="J55" i="209"/>
  <c r="J54" i="209"/>
  <c r="J53" i="209"/>
  <c r="J52" i="209"/>
  <c r="J51" i="209"/>
  <c r="J50" i="209"/>
  <c r="J49" i="209"/>
  <c r="J48" i="209"/>
  <c r="J47" i="209"/>
  <c r="J46" i="209"/>
  <c r="J45" i="209"/>
  <c r="J44" i="209"/>
  <c r="J43" i="209"/>
  <c r="J42" i="209"/>
  <c r="J41" i="209"/>
  <c r="J40" i="209"/>
  <c r="J39" i="209"/>
  <c r="J38" i="209"/>
  <c r="J37" i="209"/>
  <c r="J36" i="209"/>
  <c r="J34" i="209"/>
  <c r="J33" i="209"/>
  <c r="J32" i="209"/>
  <c r="J31" i="209"/>
  <c r="J30" i="209"/>
  <c r="J29" i="209"/>
  <c r="J28" i="209"/>
  <c r="J18" i="209"/>
  <c r="J26" i="209"/>
  <c r="J25" i="209"/>
  <c r="J24" i="209"/>
  <c r="J23" i="209"/>
  <c r="J22" i="209"/>
  <c r="J21" i="209"/>
  <c r="J20" i="209"/>
  <c r="J19" i="209"/>
  <c r="J103" i="209"/>
  <c r="J17" i="209"/>
  <c r="J16" i="209"/>
  <c r="J15" i="209"/>
  <c r="J14" i="209"/>
  <c r="J13" i="209"/>
  <c r="J12" i="209"/>
  <c r="J11" i="209"/>
  <c r="J10" i="209"/>
  <c r="J9" i="209"/>
  <c r="J8" i="209"/>
  <c r="J7" i="209"/>
  <c r="G12" i="449" l="1"/>
  <c r="B12" i="449"/>
  <c r="B30" i="449" s="1"/>
  <c r="C12" i="449"/>
  <c r="C30" i="449" s="1"/>
  <c r="D12" i="449"/>
  <c r="D30" i="449" s="1"/>
  <c r="E12" i="449"/>
  <c r="E30" i="449" s="1"/>
  <c r="F12" i="449"/>
  <c r="J5" i="445" l="1"/>
  <c r="Q5" i="445" s="1"/>
  <c r="Q13" i="445" s="1"/>
  <c r="J33" i="452"/>
  <c r="Q33" i="452" l="1"/>
  <c r="X33" i="452"/>
  <c r="I5" i="445"/>
  <c r="P5" i="445" s="1"/>
  <c r="I10" i="449"/>
  <c r="P10" i="449" s="1"/>
  <c r="J5" i="452"/>
  <c r="X5" i="452" s="1"/>
  <c r="J10" i="449"/>
  <c r="Q10" i="449" s="1"/>
  <c r="I7" i="449"/>
  <c r="P7" i="449" s="1"/>
  <c r="K33" i="452"/>
  <c r="J7" i="449"/>
  <c r="Q7" i="449" s="1"/>
  <c r="K21" i="452"/>
  <c r="J34" i="452"/>
  <c r="K18" i="452"/>
  <c r="J6" i="449"/>
  <c r="Q6" i="449" s="1"/>
  <c r="K35" i="452"/>
  <c r="I22" i="445"/>
  <c r="P22" i="445" s="1"/>
  <c r="J31" i="452"/>
  <c r="K36" i="452"/>
  <c r="J8" i="449"/>
  <c r="Q8" i="449" s="1"/>
  <c r="J32" i="452"/>
  <c r="J23" i="445"/>
  <c r="Q23" i="445" s="1"/>
  <c r="K11" i="452"/>
  <c r="Y11" i="452" s="1"/>
  <c r="K14" i="452"/>
  <c r="J35" i="452"/>
  <c r="K34" i="452"/>
  <c r="J9" i="449"/>
  <c r="Q9" i="449" s="1"/>
  <c r="I9" i="449"/>
  <c r="P9" i="449" s="1"/>
  <c r="J36" i="452"/>
  <c r="J37" i="452"/>
  <c r="I23" i="445"/>
  <c r="P23" i="445" s="1"/>
  <c r="I11" i="449"/>
  <c r="P11" i="449" s="1"/>
  <c r="J11" i="449"/>
  <c r="Q11" i="449" s="1"/>
  <c r="K32" i="452"/>
  <c r="K5" i="452"/>
  <c r="Y5" i="452" s="1"/>
  <c r="B5" i="436"/>
  <c r="B12" i="436" s="1"/>
  <c r="B21" i="436"/>
  <c r="B28" i="436" s="1"/>
  <c r="K10" i="452"/>
  <c r="K9" i="452"/>
  <c r="K19" i="452"/>
  <c r="K12" i="452"/>
  <c r="K7" i="452"/>
  <c r="J16" i="452"/>
  <c r="X16" i="452" s="1"/>
  <c r="J21" i="452"/>
  <c r="J6" i="452"/>
  <c r="K17" i="452"/>
  <c r="K20" i="452"/>
  <c r="J14" i="452"/>
  <c r="X14" i="452" s="1"/>
  <c r="J20" i="452"/>
  <c r="K13" i="452"/>
  <c r="K8" i="452"/>
  <c r="Y8" i="452" s="1"/>
  <c r="J17" i="452"/>
  <c r="J12" i="452"/>
  <c r="J15" i="452"/>
  <c r="X15" i="452" s="1"/>
  <c r="J11" i="452"/>
  <c r="X11" i="452" s="1"/>
  <c r="J13" i="452"/>
  <c r="K15" i="452"/>
  <c r="Y15" i="452" s="1"/>
  <c r="J7" i="452"/>
  <c r="X7" i="452" s="1"/>
  <c r="J19" i="452"/>
  <c r="X19" i="452" s="1"/>
  <c r="K6" i="452"/>
  <c r="K16" i="452"/>
  <c r="J18" i="452"/>
  <c r="X18" i="452" s="1"/>
  <c r="J10" i="452"/>
  <c r="J9" i="452"/>
  <c r="X9" i="452" s="1"/>
  <c r="J8" i="452"/>
  <c r="X8" i="452" s="1"/>
  <c r="R13" i="452" l="1"/>
  <c r="Y13" i="452"/>
  <c r="Y10" i="452"/>
  <c r="C7" i="458"/>
  <c r="R34" i="452"/>
  <c r="Y34" i="452"/>
  <c r="R18" i="452"/>
  <c r="Y18" i="452"/>
  <c r="C12" i="458"/>
  <c r="R16" i="452"/>
  <c r="Y16" i="452"/>
  <c r="C11" i="458"/>
  <c r="Q34" i="452"/>
  <c r="X34" i="452"/>
  <c r="R14" i="452"/>
  <c r="Y14" i="452"/>
  <c r="C10" i="458"/>
  <c r="Y21" i="452"/>
  <c r="C9" i="458"/>
  <c r="Q20" i="452"/>
  <c r="X20" i="452"/>
  <c r="Y6" i="452"/>
  <c r="C3" i="458"/>
  <c r="R20" i="452"/>
  <c r="Y20" i="452"/>
  <c r="Q35" i="452"/>
  <c r="X35" i="452"/>
  <c r="R17" i="452"/>
  <c r="Y17" i="452"/>
  <c r="R32" i="452"/>
  <c r="Y32" i="452"/>
  <c r="R33" i="452"/>
  <c r="Y33" i="452"/>
  <c r="B3" i="458"/>
  <c r="X6" i="452"/>
  <c r="Q32" i="452"/>
  <c r="X32" i="452"/>
  <c r="B9" i="458"/>
  <c r="X21" i="452"/>
  <c r="R36" i="452"/>
  <c r="Y36" i="452"/>
  <c r="Q13" i="452"/>
  <c r="X13" i="452"/>
  <c r="R7" i="452"/>
  <c r="Y7" i="452"/>
  <c r="C5" i="458"/>
  <c r="Q37" i="452"/>
  <c r="X37" i="452"/>
  <c r="Q31" i="452"/>
  <c r="X31" i="452"/>
  <c r="B4" i="458"/>
  <c r="X12" i="452"/>
  <c r="Y12" i="452"/>
  <c r="C4" i="458"/>
  <c r="Q36" i="452"/>
  <c r="X36" i="452"/>
  <c r="P25" i="445"/>
  <c r="P13" i="445"/>
  <c r="Q17" i="452"/>
  <c r="X17" i="452"/>
  <c r="R19" i="452"/>
  <c r="Y19" i="452"/>
  <c r="C8" i="458"/>
  <c r="R35" i="452"/>
  <c r="Y35" i="452"/>
  <c r="B7" i="458"/>
  <c r="X10" i="452"/>
  <c r="R9" i="452"/>
  <c r="Y9" i="452"/>
  <c r="C6" i="458"/>
  <c r="Q9" i="452"/>
  <c r="B6" i="458"/>
  <c r="Q18" i="452"/>
  <c r="B12" i="458"/>
  <c r="Q14" i="452"/>
  <c r="B10" i="458"/>
  <c r="Q19" i="452"/>
  <c r="B8" i="458"/>
  <c r="Q7" i="452"/>
  <c r="B5" i="458"/>
  <c r="Q16" i="452"/>
  <c r="B11" i="458"/>
  <c r="L33" i="452"/>
  <c r="Q10" i="452"/>
  <c r="R10" i="452"/>
  <c r="R11" i="452"/>
  <c r="Q8" i="452"/>
  <c r="R8" i="452"/>
  <c r="Q21" i="452"/>
  <c r="R12" i="452"/>
  <c r="R6" i="452"/>
  <c r="R15" i="452"/>
  <c r="Q15" i="452"/>
  <c r="Q6" i="452"/>
  <c r="Q5" i="452"/>
  <c r="B2" i="458"/>
  <c r="Q11" i="452"/>
  <c r="Q12" i="452"/>
  <c r="R5" i="452"/>
  <c r="C2" i="458"/>
  <c r="R21" i="452"/>
  <c r="K31" i="452"/>
  <c r="Y31" i="452" s="1"/>
  <c r="J28" i="449"/>
  <c r="J22" i="445"/>
  <c r="I6" i="449"/>
  <c r="P6" i="449" s="1"/>
  <c r="J38" i="452"/>
  <c r="Q38" i="452" s="1"/>
  <c r="I8" i="449"/>
  <c r="P8" i="449" s="1"/>
  <c r="I25" i="445"/>
  <c r="I5" i="449"/>
  <c r="P5" i="449" s="1"/>
  <c r="I28" i="449"/>
  <c r="C5" i="436"/>
  <c r="C12" i="436" s="1"/>
  <c r="C21" i="436"/>
  <c r="C28" i="436" s="1"/>
  <c r="L11" i="452"/>
  <c r="Z11" i="452" s="1"/>
  <c r="L10" i="452"/>
  <c r="L21" i="452"/>
  <c r="J13" i="445"/>
  <c r="K37" i="452"/>
  <c r="K22" i="452"/>
  <c r="J22" i="452"/>
  <c r="L18" i="452"/>
  <c r="I13" i="445"/>
  <c r="V5" i="209"/>
  <c r="X22" i="452" l="1"/>
  <c r="Y22" i="452"/>
  <c r="P12" i="449"/>
  <c r="S33" i="452"/>
  <c r="Z33" i="452"/>
  <c r="C13" i="458"/>
  <c r="C14" i="458" s="1"/>
  <c r="B13" i="458"/>
  <c r="B14" i="458" s="1"/>
  <c r="R37" i="452"/>
  <c r="Y37" i="452"/>
  <c r="Y38" i="452" s="1"/>
  <c r="J25" i="445"/>
  <c r="J29" i="445" s="1"/>
  <c r="Q22" i="445"/>
  <c r="S18" i="452"/>
  <c r="Z18" i="452"/>
  <c r="D12" i="458"/>
  <c r="S21" i="452"/>
  <c r="Z21" i="452"/>
  <c r="D9" i="458"/>
  <c r="X38" i="452"/>
  <c r="Z10" i="452"/>
  <c r="D7" i="458"/>
  <c r="H42" i="452"/>
  <c r="J5" i="209"/>
  <c r="L5" i="445"/>
  <c r="S5" i="445" s="1"/>
  <c r="S13" i="445" s="1"/>
  <c r="L35" i="452"/>
  <c r="K5" i="445"/>
  <c r="R5" i="445" s="1"/>
  <c r="I29" i="445"/>
  <c r="L10" i="449"/>
  <c r="S10" i="449" s="1"/>
  <c r="K10" i="449"/>
  <c r="R10" i="449" s="1"/>
  <c r="K6" i="449"/>
  <c r="R6" i="449" s="1"/>
  <c r="F4" i="436"/>
  <c r="F11" i="436" s="1"/>
  <c r="F29" i="445"/>
  <c r="G42" i="452"/>
  <c r="F30" i="449"/>
  <c r="S10" i="452"/>
  <c r="Q22" i="452"/>
  <c r="S11" i="452"/>
  <c r="R22" i="452"/>
  <c r="K38" i="452"/>
  <c r="R38" i="452" s="1"/>
  <c r="R31" i="452"/>
  <c r="J42" i="452"/>
  <c r="Q42" i="452" s="1"/>
  <c r="I12" i="449"/>
  <c r="I30" i="449" s="1"/>
  <c r="K11" i="449"/>
  <c r="R11" i="449" s="1"/>
  <c r="K7" i="449"/>
  <c r="R7" i="449" s="1"/>
  <c r="L34" i="452"/>
  <c r="K9" i="449"/>
  <c r="R9" i="449" s="1"/>
  <c r="G4" i="436"/>
  <c r="G11" i="436" s="1"/>
  <c r="G30" i="449"/>
  <c r="G29" i="445"/>
  <c r="K22" i="445"/>
  <c r="R22" i="445" s="1"/>
  <c r="L31" i="452"/>
  <c r="L36" i="452"/>
  <c r="K8" i="449"/>
  <c r="R8" i="449" s="1"/>
  <c r="M34" i="452"/>
  <c r="L12" i="452"/>
  <c r="K23" i="445"/>
  <c r="R23" i="445" s="1"/>
  <c r="L37" i="452"/>
  <c r="J5" i="449"/>
  <c r="L32" i="452"/>
  <c r="D5" i="436"/>
  <c r="D12" i="436" s="1"/>
  <c r="D21" i="436"/>
  <c r="D28" i="436" s="1"/>
  <c r="L20" i="452"/>
  <c r="L15" i="452"/>
  <c r="Z15" i="452" s="1"/>
  <c r="L23" i="445"/>
  <c r="S23" i="445" s="1"/>
  <c r="L17" i="452"/>
  <c r="L7" i="452"/>
  <c r="M19" i="452"/>
  <c r="L8" i="452"/>
  <c r="Z8" i="452" s="1"/>
  <c r="M7" i="452"/>
  <c r="L13" i="452"/>
  <c r="M20" i="452"/>
  <c r="M8" i="452"/>
  <c r="AA8" i="452" s="1"/>
  <c r="M21" i="452"/>
  <c r="L14" i="452"/>
  <c r="M9" i="452"/>
  <c r="L9" i="452"/>
  <c r="L6" i="452"/>
  <c r="M17" i="452"/>
  <c r="L16" i="452"/>
  <c r="M10" i="452"/>
  <c r="M14" i="452"/>
  <c r="L19" i="452"/>
  <c r="L5" i="452"/>
  <c r="Z5" i="452" s="1"/>
  <c r="R25" i="445" l="1"/>
  <c r="S31" i="452"/>
  <c r="Z31" i="452"/>
  <c r="S36" i="452"/>
  <c r="Z36" i="452"/>
  <c r="S20" i="452"/>
  <c r="Z20" i="452"/>
  <c r="T9" i="452"/>
  <c r="AA9" i="452"/>
  <c r="E6" i="458"/>
  <c r="AA21" i="452"/>
  <c r="E9" i="458"/>
  <c r="R13" i="445"/>
  <c r="S14" i="452"/>
  <c r="Z14" i="452"/>
  <c r="D10" i="458"/>
  <c r="S35" i="452"/>
  <c r="Z35" i="452"/>
  <c r="T20" i="452"/>
  <c r="AA20" i="452"/>
  <c r="S32" i="452"/>
  <c r="Z32" i="452"/>
  <c r="Q25" i="445"/>
  <c r="S13" i="452"/>
  <c r="Z13" i="452"/>
  <c r="J12" i="449"/>
  <c r="J30" i="449" s="1"/>
  <c r="Q5" i="449"/>
  <c r="T14" i="452"/>
  <c r="AA14" i="452"/>
  <c r="E10" i="458"/>
  <c r="T7" i="452"/>
  <c r="AA7" i="452"/>
  <c r="E5" i="458"/>
  <c r="S37" i="452"/>
  <c r="Z37" i="452"/>
  <c r="S34" i="452"/>
  <c r="Z34" i="452"/>
  <c r="AA10" i="452"/>
  <c r="E7" i="458"/>
  <c r="S19" i="452"/>
  <c r="Z19" i="452"/>
  <c r="D8" i="458"/>
  <c r="T19" i="452"/>
  <c r="AA19" i="452"/>
  <c r="E8" i="458"/>
  <c r="Z12" i="452"/>
  <c r="D4" i="458"/>
  <c r="S16" i="452"/>
  <c r="Z16" i="452"/>
  <c r="D11" i="458"/>
  <c r="S7" i="452"/>
  <c r="Z7" i="452"/>
  <c r="D5" i="458"/>
  <c r="T34" i="452"/>
  <c r="AA34" i="452"/>
  <c r="S9" i="452"/>
  <c r="Z9" i="452"/>
  <c r="D6" i="458"/>
  <c r="T17" i="452"/>
  <c r="AA17" i="452"/>
  <c r="Z6" i="452"/>
  <c r="D3" i="458"/>
  <c r="S17" i="452"/>
  <c r="Z17" i="452"/>
  <c r="M36" i="452"/>
  <c r="L9" i="449"/>
  <c r="S9" i="449" s="1"/>
  <c r="M5" i="445"/>
  <c r="M32" i="452"/>
  <c r="M33" i="452"/>
  <c r="N33" i="452"/>
  <c r="S6" i="452"/>
  <c r="T21" i="452"/>
  <c r="S8" i="452"/>
  <c r="S12" i="452"/>
  <c r="T8" i="452"/>
  <c r="S15" i="452"/>
  <c r="S5" i="452"/>
  <c r="D2" i="458"/>
  <c r="T10" i="452"/>
  <c r="K42" i="452"/>
  <c r="R42" i="452" s="1"/>
  <c r="AB104" i="209"/>
  <c r="AB108" i="209"/>
  <c r="AB99" i="209"/>
  <c r="AB100" i="209"/>
  <c r="AB102" i="209"/>
  <c r="AB107" i="209"/>
  <c r="AB27" i="209"/>
  <c r="AB101" i="209"/>
  <c r="AB110" i="209"/>
  <c r="AB106" i="209"/>
  <c r="AB35" i="209"/>
  <c r="AB109" i="209"/>
  <c r="AB61" i="209"/>
  <c r="L11" i="449"/>
  <c r="S11" i="449" s="1"/>
  <c r="L7" i="449"/>
  <c r="S7" i="449" s="1"/>
  <c r="K25" i="445"/>
  <c r="L8" i="449"/>
  <c r="S8" i="449" s="1"/>
  <c r="K5" i="449"/>
  <c r="K28" i="449"/>
  <c r="N35" i="452"/>
  <c r="M6" i="449"/>
  <c r="T6" i="449" s="1"/>
  <c r="L38" i="452"/>
  <c r="S38" i="452" s="1"/>
  <c r="M35" i="452"/>
  <c r="M10" i="449"/>
  <c r="M31" i="452"/>
  <c r="L22" i="445"/>
  <c r="AB45" i="209"/>
  <c r="E5" i="436"/>
  <c r="E12" i="436" s="1"/>
  <c r="E21" i="436"/>
  <c r="E28" i="436" s="1"/>
  <c r="N19" i="452"/>
  <c r="N14" i="452"/>
  <c r="N11" i="452"/>
  <c r="AB11" i="452" s="1"/>
  <c r="N10" i="452"/>
  <c r="M13" i="452"/>
  <c r="N18" i="452"/>
  <c r="AB70" i="209"/>
  <c r="AB6" i="209"/>
  <c r="AB12" i="209"/>
  <c r="AB96" i="209"/>
  <c r="AB7" i="209"/>
  <c r="AB13" i="209"/>
  <c r="AB77" i="209"/>
  <c r="AB41" i="209"/>
  <c r="AB72" i="209"/>
  <c r="AB16" i="209"/>
  <c r="AB76" i="209"/>
  <c r="AB24" i="209"/>
  <c r="AB21" i="209"/>
  <c r="AB85" i="209"/>
  <c r="AB22" i="209"/>
  <c r="AB32" i="209"/>
  <c r="AB30" i="209"/>
  <c r="AB48" i="209"/>
  <c r="AB86" i="209"/>
  <c r="AB64" i="209"/>
  <c r="AB37" i="209"/>
  <c r="AB52" i="209"/>
  <c r="AB82" i="209"/>
  <c r="AB33" i="209"/>
  <c r="AB25" i="209"/>
  <c r="AB11" i="209"/>
  <c r="AB79" i="209"/>
  <c r="AB89" i="209"/>
  <c r="AB49" i="209"/>
  <c r="AB75" i="209"/>
  <c r="AB18" i="209"/>
  <c r="AB38" i="209"/>
  <c r="AB98" i="209"/>
  <c r="AB26" i="209"/>
  <c r="AB87" i="209"/>
  <c r="AB58" i="209"/>
  <c r="AB19" i="209"/>
  <c r="AB31" i="209"/>
  <c r="AB44" i="209"/>
  <c r="AB42" i="209"/>
  <c r="AB43" i="209"/>
  <c r="M12" i="452"/>
  <c r="AB73" i="209"/>
  <c r="AB34" i="209"/>
  <c r="AB90" i="209"/>
  <c r="AB29" i="209"/>
  <c r="M6" i="452"/>
  <c r="AB71" i="209"/>
  <c r="AB9" i="209"/>
  <c r="AB59" i="209"/>
  <c r="AB63" i="209"/>
  <c r="AB56" i="209"/>
  <c r="AB68" i="209"/>
  <c r="AB36" i="209"/>
  <c r="AB55" i="209"/>
  <c r="AB74" i="209"/>
  <c r="M37" i="452"/>
  <c r="AB17" i="209"/>
  <c r="AB94" i="209"/>
  <c r="AB60" i="209"/>
  <c r="L22" i="452"/>
  <c r="M15" i="452"/>
  <c r="AA15" i="452" s="1"/>
  <c r="AB51" i="209"/>
  <c r="M5" i="452"/>
  <c r="AA5" i="452" s="1"/>
  <c r="M18" i="452"/>
  <c r="AB8" i="209"/>
  <c r="N17" i="452"/>
  <c r="AB17" i="452" s="1"/>
  <c r="AB80" i="209"/>
  <c r="AB50" i="209"/>
  <c r="AB53" i="209"/>
  <c r="AB57" i="209"/>
  <c r="AB95" i="209"/>
  <c r="AB78" i="209"/>
  <c r="AB20" i="209"/>
  <c r="AB93" i="209"/>
  <c r="M16" i="452"/>
  <c r="AB23" i="209"/>
  <c r="AB97" i="209"/>
  <c r="AB46" i="209"/>
  <c r="AB83" i="209"/>
  <c r="AB88" i="209"/>
  <c r="AB67" i="209"/>
  <c r="AB81" i="209"/>
  <c r="AB14" i="209"/>
  <c r="AB103" i="209"/>
  <c r="AB66" i="209"/>
  <c r="AB39" i="209"/>
  <c r="N23" i="449"/>
  <c r="AB84" i="209"/>
  <c r="AB28" i="209"/>
  <c r="AB54" i="209"/>
  <c r="AB91" i="209"/>
  <c r="AB69" i="209"/>
  <c r="AB15" i="209"/>
  <c r="AB65" i="209"/>
  <c r="K13" i="445"/>
  <c r="AB47" i="209"/>
  <c r="AB92" i="209"/>
  <c r="AB62" i="209"/>
  <c r="AB105" i="209"/>
  <c r="AB40" i="209"/>
  <c r="AB10" i="209"/>
  <c r="M11" i="452"/>
  <c r="AA11" i="452" s="1"/>
  <c r="AC11" i="452" s="1"/>
  <c r="U35" i="452" l="1"/>
  <c r="AB35" i="452"/>
  <c r="AC17" i="452"/>
  <c r="Z38" i="452"/>
  <c r="AB14" i="452"/>
  <c r="AC14" i="452" s="1"/>
  <c r="F10" i="458"/>
  <c r="G10" i="458" s="1"/>
  <c r="T37" i="452"/>
  <c r="AA37" i="452"/>
  <c r="AB19" i="452"/>
  <c r="AC19" i="452" s="1"/>
  <c r="F8" i="458"/>
  <c r="G8" i="458" s="1"/>
  <c r="K12" i="449"/>
  <c r="K30" i="449" s="1"/>
  <c r="R5" i="449"/>
  <c r="R12" i="449" s="1"/>
  <c r="AA12" i="452"/>
  <c r="E4" i="458"/>
  <c r="T18" i="452"/>
  <c r="AA18" i="452"/>
  <c r="E12" i="458"/>
  <c r="T16" i="452"/>
  <c r="AA16" i="452"/>
  <c r="E11" i="458"/>
  <c r="T31" i="452"/>
  <c r="AA31" i="452"/>
  <c r="T33" i="452"/>
  <c r="AA33" i="452"/>
  <c r="Z22" i="452"/>
  <c r="U33" i="452"/>
  <c r="AB33" i="452"/>
  <c r="D13" i="458"/>
  <c r="N10" i="449"/>
  <c r="T10" i="449"/>
  <c r="U10" i="449" s="1"/>
  <c r="T32" i="452"/>
  <c r="AA32" i="452"/>
  <c r="Q12" i="449"/>
  <c r="L25" i="445"/>
  <c r="S22" i="445"/>
  <c r="T35" i="452"/>
  <c r="AA35" i="452"/>
  <c r="N5" i="445"/>
  <c r="B10" i="456" s="1"/>
  <c r="T5" i="445"/>
  <c r="U18" i="452"/>
  <c r="AB18" i="452"/>
  <c r="AC18" i="452" s="1"/>
  <c r="F12" i="458"/>
  <c r="T13" i="452"/>
  <c r="AA13" i="452"/>
  <c r="D14" i="458"/>
  <c r="AA6" i="452"/>
  <c r="E3" i="458"/>
  <c r="AB10" i="452"/>
  <c r="AC10" i="452" s="1"/>
  <c r="F7" i="458"/>
  <c r="G7" i="458" s="1"/>
  <c r="T36" i="452"/>
  <c r="AA36" i="452"/>
  <c r="G20" i="436"/>
  <c r="N16" i="452"/>
  <c r="N12" i="452"/>
  <c r="O33" i="452"/>
  <c r="V33" i="452" s="1"/>
  <c r="N34" i="452"/>
  <c r="T5" i="452"/>
  <c r="E2" i="458"/>
  <c r="T11" i="452"/>
  <c r="S22" i="452"/>
  <c r="U11" i="452"/>
  <c r="T15" i="452"/>
  <c r="T6" i="452"/>
  <c r="O10" i="452"/>
  <c r="V10" i="452" s="1"/>
  <c r="U10" i="452"/>
  <c r="O17" i="452"/>
  <c r="V17" i="452" s="1"/>
  <c r="U17" i="452"/>
  <c r="O19" i="452"/>
  <c r="V19" i="452" s="1"/>
  <c r="U19" i="452"/>
  <c r="K29" i="445"/>
  <c r="T12" i="452"/>
  <c r="O14" i="452"/>
  <c r="V14" i="452" s="1"/>
  <c r="U14" i="452"/>
  <c r="N21" i="452"/>
  <c r="M38" i="452"/>
  <c r="T38" i="452" s="1"/>
  <c r="L42" i="452"/>
  <c r="S42" i="452" s="1"/>
  <c r="N25" i="449"/>
  <c r="N22" i="449"/>
  <c r="M8" i="449"/>
  <c r="N36" i="452"/>
  <c r="AB36" i="452" s="1"/>
  <c r="AC36" i="452" s="1"/>
  <c r="L6" i="449"/>
  <c r="O35" i="452"/>
  <c r="V35" i="452" s="1"/>
  <c r="M7" i="449"/>
  <c r="L5" i="449"/>
  <c r="S5" i="449" s="1"/>
  <c r="L28" i="449"/>
  <c r="M11" i="449"/>
  <c r="N37" i="452"/>
  <c r="AB37" i="452" s="1"/>
  <c r="M23" i="445"/>
  <c r="M22" i="445"/>
  <c r="T22" i="445" s="1"/>
  <c r="N31" i="452"/>
  <c r="AB31" i="452" s="1"/>
  <c r="M5" i="449"/>
  <c r="T5" i="449" s="1"/>
  <c r="O11" i="452"/>
  <c r="V11" i="452" s="1"/>
  <c r="N32" i="452"/>
  <c r="AB32" i="452" s="1"/>
  <c r="AC32" i="452" s="1"/>
  <c r="O18" i="452"/>
  <c r="V18" i="452" s="1"/>
  <c r="F21" i="436"/>
  <c r="F28" i="436" s="1"/>
  <c r="N20" i="452"/>
  <c r="AB20" i="452" s="1"/>
  <c r="AC20" i="452" s="1"/>
  <c r="N6" i="452"/>
  <c r="N15" i="452"/>
  <c r="AB15" i="452" s="1"/>
  <c r="AC15" i="452" s="1"/>
  <c r="N9" i="452"/>
  <c r="N8" i="452"/>
  <c r="AB8" i="452" s="1"/>
  <c r="AC8" i="452" s="1"/>
  <c r="N5" i="452"/>
  <c r="AB5" i="452" s="1"/>
  <c r="AC5" i="452" s="1"/>
  <c r="L13" i="445"/>
  <c r="N7" i="452"/>
  <c r="N13" i="452"/>
  <c r="AB13" i="452" s="1"/>
  <c r="M22" i="452"/>
  <c r="G21" i="436" l="1"/>
  <c r="G28" i="436" s="1"/>
  <c r="G27" i="436"/>
  <c r="E13" i="458"/>
  <c r="AC35" i="452"/>
  <c r="AC37" i="452"/>
  <c r="AA22" i="452"/>
  <c r="AC13" i="452"/>
  <c r="L29" i="445"/>
  <c r="AB21" i="452"/>
  <c r="AC21" i="452" s="1"/>
  <c r="F9" i="458"/>
  <c r="G9" i="458" s="1"/>
  <c r="N11" i="449"/>
  <c r="T11" i="449"/>
  <c r="U11" i="449" s="1"/>
  <c r="U5" i="449"/>
  <c r="G12" i="458"/>
  <c r="AB9" i="452"/>
  <c r="AC9" i="452" s="1"/>
  <c r="F6" i="458"/>
  <c r="G6" i="458" s="1"/>
  <c r="N7" i="449"/>
  <c r="T7" i="449"/>
  <c r="U7" i="449" s="1"/>
  <c r="AC33" i="452"/>
  <c r="AB6" i="452"/>
  <c r="AC6" i="452" s="1"/>
  <c r="F3" i="458"/>
  <c r="G3" i="458" s="1"/>
  <c r="N6" i="449"/>
  <c r="S6" i="449"/>
  <c r="U6" i="449" s="1"/>
  <c r="E14" i="458"/>
  <c r="AA38" i="452"/>
  <c r="T13" i="445"/>
  <c r="U5" i="445"/>
  <c r="U13" i="445" s="1"/>
  <c r="N8" i="449"/>
  <c r="T8" i="449"/>
  <c r="U8" i="449" s="1"/>
  <c r="O34" i="452"/>
  <c r="V34" i="452" s="1"/>
  <c r="AB34" i="452"/>
  <c r="AC34" i="452" s="1"/>
  <c r="AC31" i="452"/>
  <c r="O12" i="452"/>
  <c r="V12" i="452" s="1"/>
  <c r="AB12" i="452"/>
  <c r="AC12" i="452" s="1"/>
  <c r="F4" i="458"/>
  <c r="G4" i="458" s="1"/>
  <c r="AB7" i="452"/>
  <c r="AC7" i="452" s="1"/>
  <c r="F5" i="458"/>
  <c r="G5" i="458" s="1"/>
  <c r="N23" i="445"/>
  <c r="T23" i="445"/>
  <c r="U23" i="445" s="1"/>
  <c r="U16" i="452"/>
  <c r="AB16" i="452"/>
  <c r="AC16" i="452" s="1"/>
  <c r="F11" i="458"/>
  <c r="G11" i="458" s="1"/>
  <c r="S25" i="445"/>
  <c r="U22" i="445"/>
  <c r="O16" i="452"/>
  <c r="V16" i="452" s="1"/>
  <c r="U31" i="452"/>
  <c r="N38" i="452"/>
  <c r="U38" i="452" s="1"/>
  <c r="U12" i="452"/>
  <c r="U34" i="452"/>
  <c r="T22" i="452"/>
  <c r="U5" i="452"/>
  <c r="F2" i="458"/>
  <c r="O21" i="452"/>
  <c r="V21" i="452" s="1"/>
  <c r="U21" i="452"/>
  <c r="O8" i="452"/>
  <c r="V8" i="452" s="1"/>
  <c r="U8" i="452"/>
  <c r="O9" i="452"/>
  <c r="V9" i="452" s="1"/>
  <c r="U9" i="452"/>
  <c r="O20" i="452"/>
  <c r="V20" i="452" s="1"/>
  <c r="U20" i="452"/>
  <c r="O7" i="452"/>
  <c r="V7" i="452" s="1"/>
  <c r="U7" i="452"/>
  <c r="O15" i="452"/>
  <c r="V15" i="452" s="1"/>
  <c r="U15" i="452"/>
  <c r="O32" i="452"/>
  <c r="V32" i="452" s="1"/>
  <c r="U32" i="452"/>
  <c r="O37" i="452"/>
  <c r="V37" i="452" s="1"/>
  <c r="U37" i="452"/>
  <c r="O13" i="452"/>
  <c r="V13" i="452" s="1"/>
  <c r="U13" i="452"/>
  <c r="O36" i="452"/>
  <c r="V36" i="452" s="1"/>
  <c r="U36" i="452"/>
  <c r="O6" i="452"/>
  <c r="V6" i="452" s="1"/>
  <c r="U6" i="452"/>
  <c r="M42" i="452"/>
  <c r="T42" i="452" s="1"/>
  <c r="L12" i="449"/>
  <c r="L30" i="449" s="1"/>
  <c r="M9" i="449"/>
  <c r="M25" i="445"/>
  <c r="N24" i="449"/>
  <c r="M28" i="449"/>
  <c r="N22" i="445"/>
  <c r="O31" i="452"/>
  <c r="N22" i="452"/>
  <c r="N5" i="449"/>
  <c r="M13" i="445"/>
  <c r="O5" i="452"/>
  <c r="V5" i="452" s="1"/>
  <c r="AB5" i="209"/>
  <c r="AB38" i="452" l="1"/>
  <c r="AC38" i="452"/>
  <c r="N25" i="445"/>
  <c r="U25" i="445"/>
  <c r="T25" i="445"/>
  <c r="AB22" i="452"/>
  <c r="AC22" i="452" s="1"/>
  <c r="S12" i="449"/>
  <c r="N9" i="449"/>
  <c r="B5" i="455" s="1"/>
  <c r="T9" i="449"/>
  <c r="U9" i="449" s="1"/>
  <c r="U12" i="449" s="1"/>
  <c r="F13" i="458"/>
  <c r="G13" i="458" s="1"/>
  <c r="G2" i="458"/>
  <c r="G5" i="436"/>
  <c r="G12" i="436" s="1"/>
  <c r="F5" i="436"/>
  <c r="F12" i="436" s="1"/>
  <c r="U22" i="452"/>
  <c r="N13" i="445"/>
  <c r="U15" i="445" s="1"/>
  <c r="O38" i="452"/>
  <c r="V31" i="452"/>
  <c r="M29" i="445"/>
  <c r="M12" i="449"/>
  <c r="M30" i="449" s="1"/>
  <c r="N28" i="449"/>
  <c r="U30" i="449" s="1"/>
  <c r="O22" i="452"/>
  <c r="N42" i="452"/>
  <c r="U42" i="452" s="1"/>
  <c r="U29" i="445" l="1"/>
  <c r="T12" i="449"/>
  <c r="N12" i="449"/>
  <c r="U14" i="449" s="1"/>
  <c r="G14" i="458"/>
  <c r="F14" i="458"/>
  <c r="V22" i="452"/>
  <c r="AC24" i="452"/>
  <c r="V38" i="452"/>
  <c r="AC42" i="452"/>
  <c r="N30" i="449"/>
  <c r="O42" i="452"/>
  <c r="V42" i="452" s="1"/>
  <c r="N29" i="445"/>
  <c r="E6" i="436"/>
  <c r="E13" i="436" s="1"/>
  <c r="F6" i="436"/>
  <c r="F13" i="436" s="1"/>
  <c r="C6" i="436" l="1"/>
  <c r="C13" i="436" s="1"/>
  <c r="D6" i="436"/>
  <c r="D13" i="436" s="1"/>
  <c r="B6" i="436"/>
  <c r="B13" i="436" s="1"/>
  <c r="G6" i="436" l="1"/>
  <c r="G13" i="43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tc={A4F6AF20-CC2E-4330-9130-F5202DBE43FE}</author>
  </authors>
  <commentList>
    <comment ref="B8" authorId="0" shapeId="0" xr:uid="{A4F6AF20-CC2E-4330-9130-F5202DBE43FE}">
      <text>
        <t>[Threaded comment]
Your version of Excel allows you to read this threaded comment; however, any edits to it will get removed if the file is opened in a newer version of Excel. Learn more: https://go.microsoft.com/fwlink/?linkid=870924
Comment:
    @Will Chivell @Sarah Li Is Northern Comms discussed in the Cost Estimation Methodology document - cant see it in the Business Cases
Reply:
    No Pete I don't think so as it was part of the AA5 document
Reply:
    Clacier classified "Norther Comms" into Once off category. Northern Comms BC is made of up two small projects leftover from AA5 which are both sitting under One off category.</t>
      </text>
    </comment>
  </commentList>
</comments>
</file>

<file path=xl/sharedStrings.xml><?xml version="1.0" encoding="utf-8"?>
<sst xmlns="http://schemas.openxmlformats.org/spreadsheetml/2006/main" count="1533" uniqueCount="440">
  <si>
    <t>Escalation</t>
  </si>
  <si>
    <t>CPI index - Dec</t>
  </si>
  <si>
    <t>Inflation escalator</t>
  </si>
  <si>
    <t>2024 $ inflation factor</t>
  </si>
  <si>
    <t>Labour weighting</t>
  </si>
  <si>
    <t>Labour cost escalator</t>
  </si>
  <si>
    <t>Labour cost factor</t>
  </si>
  <si>
    <t>Combined escalation factor</t>
  </si>
  <si>
    <t>Capital expenditure calculations</t>
  </si>
  <si>
    <t>Forecast capex unit rates ($ '000 real at 31 Dec 2024)</t>
  </si>
  <si>
    <t>Forecast Volumes</t>
  </si>
  <si>
    <t>Forecast capex ($ '000 real at 31 Dec 2024)</t>
  </si>
  <si>
    <t>Escalation ($'000)</t>
  </si>
  <si>
    <t>Project Name</t>
  </si>
  <si>
    <t>Business Case</t>
  </si>
  <si>
    <t>Asset Class</t>
  </si>
  <si>
    <t>Vision Driver</t>
  </si>
  <si>
    <t>2026 forecast (unit rates)</t>
  </si>
  <si>
    <t>2027 forecast (unit rates)</t>
  </si>
  <si>
    <t>2028 forecast (unit rates)</t>
  </si>
  <si>
    <t>2029 forecast (unit rates)</t>
  </si>
  <si>
    <t>2030 forecast (unit rates)</t>
  </si>
  <si>
    <t>Total forecast (unit rates)</t>
  </si>
  <si>
    <t>2026 forecast volumes</t>
  </si>
  <si>
    <t>2027 forecast volumes</t>
  </si>
  <si>
    <t>2028 forecast volumes</t>
  </si>
  <si>
    <t>2029 forecast volumes</t>
  </si>
  <si>
    <t>2030 forecast volumes</t>
  </si>
  <si>
    <t>Total forecast volumes</t>
  </si>
  <si>
    <t>2026 forecast $ (real 2024)</t>
  </si>
  <si>
    <t>2027 forecast $ (real 2024)</t>
  </si>
  <si>
    <t>2028 forecast $ (real 2024)</t>
  </si>
  <si>
    <t>2029 forecast $ (real 2024)</t>
  </si>
  <si>
    <t>2030 forecast $ (real 2024)</t>
  </si>
  <si>
    <t>Total forecast $ (real 2019)</t>
  </si>
  <si>
    <t>2026 labour cost esc</t>
  </si>
  <si>
    <t>2027 labour cost esc</t>
  </si>
  <si>
    <t>2028  labour cost esc</t>
  </si>
  <si>
    <t>2029  labour cost esc</t>
  </si>
  <si>
    <t>2030  labour cost esc</t>
  </si>
  <si>
    <t>Total labour cost esc</t>
  </si>
  <si>
    <t>Total forecast $ (real 2024)</t>
  </si>
  <si>
    <t>Microsoft Dynamics AX Annual Enhancements/Maintenance</t>
  </si>
  <si>
    <t>IT Sustaining Apps</t>
  </si>
  <si>
    <t>Computers &amp; Motor Vehicles</t>
  </si>
  <si>
    <t>Delivering for Customers - Customer Service</t>
  </si>
  <si>
    <t>Flow computer replacement</t>
  </si>
  <si>
    <t>Meter Stations</t>
  </si>
  <si>
    <t>Metering</t>
  </si>
  <si>
    <t>Hazardous area inspection and rectification</t>
  </si>
  <si>
    <t>Compressor Stations</t>
  </si>
  <si>
    <t>Other</t>
  </si>
  <si>
    <t>Delivering for Customers - Public Safety</t>
  </si>
  <si>
    <t xml:space="preserve">Annual digup program based on Runcom results </t>
  </si>
  <si>
    <t>Pipeline and MLV</t>
  </si>
  <si>
    <t>CP</t>
  </si>
  <si>
    <t>24VDC Batteries&amp;Charger Replacement</t>
  </si>
  <si>
    <t>SCADA, ECI &amp; Comms</t>
  </si>
  <si>
    <t>Delivering for Customers - Reliability</t>
  </si>
  <si>
    <t>Jandakot Upgrade Completion</t>
  </si>
  <si>
    <t>Jandakot Facility Redevelopment</t>
  </si>
  <si>
    <t xml:space="preserve">HSE Improvement Projects </t>
  </si>
  <si>
    <t>HSE</t>
  </si>
  <si>
    <t>Reclassification of projects from capex to opex</t>
  </si>
  <si>
    <t>A Good Employer - Health &amp; Safety</t>
  </si>
  <si>
    <t>EOP subsequent cost.</t>
  </si>
  <si>
    <t>Asset Management</t>
  </si>
  <si>
    <t>Annual allocation for MoC Projects</t>
  </si>
  <si>
    <t xml:space="preserve">Annual replacement of DBNGP fleet vehicles </t>
  </si>
  <si>
    <t>Fleet and civil equipment</t>
  </si>
  <si>
    <t xml:space="preserve">CRS upgrade </t>
  </si>
  <si>
    <t>CRS</t>
  </si>
  <si>
    <t>Upgrade of Nuovo Pignone HMI software to latest Windows version</t>
  </si>
  <si>
    <t>Turbine exchange</t>
  </si>
  <si>
    <t>Turbine and GEA Overhauls</t>
  </si>
  <si>
    <t>Turbine and GEA overhauls</t>
  </si>
  <si>
    <t>Annual IT Asset Renewal</t>
  </si>
  <si>
    <t>IT Sustaining Infra</t>
  </si>
  <si>
    <t>Sustainably Cost Efficient - Working within Industry Benchmarks</t>
  </si>
  <si>
    <t>Compressor unit control system replacement (Stage 3 &amp; Stage 4 Units)</t>
  </si>
  <si>
    <t>Compressor Package Control Systems Replacement</t>
  </si>
  <si>
    <t xml:space="preserve">TAM tools </t>
  </si>
  <si>
    <t>Tools</t>
  </si>
  <si>
    <t>Meter Station Valves and Control valves overhauls</t>
  </si>
  <si>
    <t xml:space="preserve">GEA engine overhaul </t>
  </si>
  <si>
    <t xml:space="preserve">Replacement of Air Conditioning at Compressor Stations   </t>
  </si>
  <si>
    <t xml:space="preserve">TOM tools </t>
  </si>
  <si>
    <t>Refurbishment of compressor station accommodation/control room buildings and replacement of beds</t>
  </si>
  <si>
    <t>Compressor Station Accommodation</t>
  </si>
  <si>
    <t>Compression</t>
  </si>
  <si>
    <t>Safety Case Revision and remaining life review</t>
  </si>
  <si>
    <t>Safety Case</t>
  </si>
  <si>
    <t>I-02 Maximo Upgrade</t>
  </si>
  <si>
    <t>CSN Cisco Firewall and Server Replacement</t>
  </si>
  <si>
    <t>Maximo and DMZ</t>
  </si>
  <si>
    <t>Measurement of Earthing grid resistance to Remote earth in Compressor No 7</t>
  </si>
  <si>
    <t>Refurbishment of below ground pipework</t>
  </si>
  <si>
    <t>Upgrade of Gas Chromatographs</t>
  </si>
  <si>
    <t xml:space="preserve">Coriolis meter replacement </t>
  </si>
  <si>
    <t>Process safety initiatives and compliance upgrades.</t>
  </si>
  <si>
    <t>Process Safety</t>
  </si>
  <si>
    <t>A Good Employer - Skills Development</t>
  </si>
  <si>
    <t>Citrix Virtual Servers Upgrade</t>
  </si>
  <si>
    <t>Borescope Replacement</t>
  </si>
  <si>
    <t>Replacement of civil equipment - truck, grader and tractor</t>
  </si>
  <si>
    <t xml:space="preserve">Maximo annual patching </t>
  </si>
  <si>
    <t>Inspection of pressure vessels.</t>
  </si>
  <si>
    <t>Station Inspections</t>
  </si>
  <si>
    <t xml:space="preserve">Installation of Fire Suppression System on Stage 3A Units </t>
  </si>
  <si>
    <t>Loadbank Control Panel Redesign and Replacement Programme</t>
  </si>
  <si>
    <t xml:space="preserve">Inspection and Re-preservation of Compressor Bundles in Storage  </t>
  </si>
  <si>
    <t>Solar Compressor Package Dynamic Vibration Data Visibility Annual upgrade</t>
  </si>
  <si>
    <t>Compressor Units Online Dynamic Data Vibration Monitoring System - Server based</t>
  </si>
  <si>
    <t>DMZ upgrade</t>
  </si>
  <si>
    <t>Compressor Station CP visibility</t>
  </si>
  <si>
    <t>CP visibility non visible sites</t>
  </si>
  <si>
    <t>TRU replacement</t>
  </si>
  <si>
    <t>As-build of CP Equipment at Compressor Stations</t>
  </si>
  <si>
    <t xml:space="preserve">DC Power Upgrade MLV6 </t>
  </si>
  <si>
    <t>Maximo Business Process Redesign</t>
  </si>
  <si>
    <t>Cockburn Power Station &amp; PEPL Flow Meter</t>
  </si>
  <si>
    <t xml:space="preserve">Replacement of Original DBNGP signage </t>
  </si>
  <si>
    <t>Replacement of Corroded Exhaust Flange at CS10U3</t>
  </si>
  <si>
    <t>Upgrade of Fuel Gas pressure control loop for CS01/U1, CS03/U1, CS05/U1 &amp; U2, CS08/U2</t>
  </si>
  <si>
    <t>SCADA Hardware upgrade.</t>
  </si>
  <si>
    <t>SCADA</t>
  </si>
  <si>
    <t>Solar Turbines TT4000 V5 Software Upgrade/Licensing</t>
  </si>
  <si>
    <t>Painting of Aboveground Facility</t>
  </si>
  <si>
    <t>Piping Interface Wrap Removal</t>
  </si>
  <si>
    <t>Pressure vessel inspection at Meter stations</t>
  </si>
  <si>
    <t>Long range Ultrasonic or digup of unpiggable pipes at facilities</t>
  </si>
  <si>
    <t>Impressed current groundbeds replacement</t>
  </si>
  <si>
    <t>Earthing Replacement and AC mitigation of facilities</t>
  </si>
  <si>
    <t>Replacement of Northern Communications System</t>
  </si>
  <si>
    <t>Replacement of Northern Communications</t>
  </si>
  <si>
    <t>Replacement of solar panels.</t>
  </si>
  <si>
    <t>MLV Redesign for Closing Operation</t>
  </si>
  <si>
    <t>CS unit F&amp;G control system replacement (Stage 4)</t>
  </si>
  <si>
    <t>UPS system 110v</t>
  </si>
  <si>
    <t>UPS system 24v</t>
  </si>
  <si>
    <t>Dry gas seal replacement.</t>
  </si>
  <si>
    <t>Turbine meter replacement</t>
  </si>
  <si>
    <t xml:space="preserve">Water bath heater replacement at Meter Stations </t>
  </si>
  <si>
    <t>Turbine exhaust replacement</t>
  </si>
  <si>
    <t>Turbine combustion air inlet filter system replacement</t>
  </si>
  <si>
    <t>Electrical Protection Integrity Testing</t>
  </si>
  <si>
    <t>Gas Measurement Monitoring Software upgrade</t>
  </si>
  <si>
    <t>Station PLC replacement</t>
  </si>
  <si>
    <t>Refurbishment of underground oil sump tanks.</t>
  </si>
  <si>
    <t>Sustainably Cost Efficient - Environmentally and Socially Responsible</t>
  </si>
  <si>
    <t>Decommissioning &amp; Mothballing of Non-Operational Assets/Facilities</t>
  </si>
  <si>
    <t>Decommissioning</t>
  </si>
  <si>
    <t xml:space="preserve">Lister GEA control system replacement </t>
  </si>
  <si>
    <t xml:space="preserve">RTU replacement </t>
  </si>
  <si>
    <t>Emergency repsonse equipment replacment.</t>
  </si>
  <si>
    <t>Instrument air system replacement.</t>
  </si>
  <si>
    <t>Relocate Unit Piping to above ground at CS3</t>
  </si>
  <si>
    <t>Inspection of piping above/below ground interface</t>
  </si>
  <si>
    <t>Pipeline and MLV Inspections</t>
  </si>
  <si>
    <t xml:space="preserve">Compressor Sites Cladding Removal </t>
  </si>
  <si>
    <t>Piping Inspection Under Insulation and Within Buried Pits</t>
  </si>
  <si>
    <t>Replace Batteries at MLV and Meter Stations</t>
  </si>
  <si>
    <t>GEA control system replacement (GE for Waukesha)</t>
  </si>
  <si>
    <t xml:space="preserve">GEA Control System Replacement (CS) </t>
  </si>
  <si>
    <t>GEA control system replacement (Intellisys for DEA)</t>
  </si>
  <si>
    <t>GEA control system replacement (ESM for GEA)</t>
  </si>
  <si>
    <t>Fuel gas heater</t>
  </si>
  <si>
    <t>I-05 Other Core Systems</t>
  </si>
  <si>
    <t>IT Enabling</t>
  </si>
  <si>
    <t>I-04 Customer Support/Service Desk</t>
  </si>
  <si>
    <t>GEA control system replacement (Allen Bradley for Waukesha)</t>
  </si>
  <si>
    <t>I-01 CRS Billing Revenue Management System upgrade</t>
  </si>
  <si>
    <t>Uplift Cyber Capabilities</t>
  </si>
  <si>
    <t>IT Security</t>
  </si>
  <si>
    <t>Inspection of pressure relief valves at compressor stations</t>
  </si>
  <si>
    <t>Pressure vessel inspection at MLVL</t>
  </si>
  <si>
    <t>Inspection of pressure relief valves at MLVs/MLVLs</t>
  </si>
  <si>
    <t>Inspection of pressure relief valves at Meter Stations</t>
  </si>
  <si>
    <t>MLV and Meter station haz area inspection and rectification works</t>
  </si>
  <si>
    <t>IT Program &amp; Changement Management Apps Component</t>
  </si>
  <si>
    <t>Meter Station Piping repair due to corrosion</t>
  </si>
  <si>
    <t xml:space="preserve">Unit isolation valve replacement. </t>
  </si>
  <si>
    <t>Pig barrel isolation valve replacement</t>
  </si>
  <si>
    <t>Recycle valve replacement/overhaul</t>
  </si>
  <si>
    <t>SCADA Software Upgrade</t>
  </si>
  <si>
    <t>Station isolation valve replacement.</t>
  </si>
  <si>
    <t>CS unit F&amp;G monitoring system replacement (ACS)</t>
  </si>
  <si>
    <t>Forecast capex ($ '000 real at 31 Dec 2025)</t>
  </si>
  <si>
    <t>2026 forecast $ (real 2025)</t>
  </si>
  <si>
    <t>2027 forecast $ (real 2025)</t>
  </si>
  <si>
    <t>2028 forecast $ (real 2025)</t>
  </si>
  <si>
    <t>2029 forecast $ (real 2025)</t>
  </si>
  <si>
    <t>2030 forecast $ (real 2025)</t>
  </si>
  <si>
    <t>Total forecast $ (real 2025)</t>
  </si>
  <si>
    <t>Other Depreciable</t>
  </si>
  <si>
    <t>Cathodic/Corrosion Protection</t>
  </si>
  <si>
    <t xml:space="preserve">Compressor Air Package Replacement </t>
  </si>
  <si>
    <t>Installation of Fire Suppression System</t>
  </si>
  <si>
    <t>SCADA , ECI And Comms</t>
  </si>
  <si>
    <t>A Good Employer - Safety</t>
  </si>
  <si>
    <t>CP Visibility of compressor stations</t>
  </si>
  <si>
    <t>Water bath heater replacement with electric heater</t>
  </si>
  <si>
    <t>Replacement / upgrading of existing GCs which only requires replacement and software update</t>
  </si>
  <si>
    <t xml:space="preserve">Station F&amp;G PLC replacement. </t>
  </si>
  <si>
    <t>Aftercooler fan remote vibration monitoring</t>
  </si>
  <si>
    <t xml:space="preserve">Compressor Station valve replacement </t>
  </si>
  <si>
    <t>IP telephony routers and switches</t>
  </si>
  <si>
    <t>Tertiary communication system replacement at Compressor Stations</t>
  </si>
  <si>
    <t>PA system replacement at Compressor Stations</t>
  </si>
  <si>
    <t>Rectification of Corrosion Under Insulation at CS</t>
  </si>
  <si>
    <t>Replacement of mainline USM flow meters at each compressor station.</t>
  </si>
  <si>
    <t>Rotor bundle replacement</t>
  </si>
  <si>
    <t>Hot gas path inspection</t>
  </si>
  <si>
    <t>Piping Interface Wrap Removal and Insulation Inspections</t>
  </si>
  <si>
    <t>Annual digup program based on Runcom results
(CP1700076)</t>
  </si>
  <si>
    <t>DCVG and digup of unpiggable pipes at facilities</t>
  </si>
  <si>
    <t>Impressed current groundbeds TRU Upgrade</t>
  </si>
  <si>
    <t>Develop and install permanent reference electrode arrangement that maintains moisture level</t>
  </si>
  <si>
    <t>Pipeline corridor erosion repair</t>
  </si>
  <si>
    <t>Pipeline</t>
  </si>
  <si>
    <t>Polarisation cell, surge protection and reference electrode replacement</t>
  </si>
  <si>
    <t>MLV and meter station sites - replacement of radio equipment (trans and reciev, multiplexers)</t>
  </si>
  <si>
    <t>Spur sites - replacement of radio equipment (trans and reciev, multiplexers)</t>
  </si>
  <si>
    <t>Modify CP at Pinjar Meter Station</t>
  </si>
  <si>
    <t>Replace MOVs with 100V Leutron GDTs</t>
  </si>
  <si>
    <t>Replacement of failed IGs</t>
  </si>
  <si>
    <t>Kwinana Junction (third backup site)</t>
  </si>
  <si>
    <t>Piggability of Mainline South</t>
  </si>
  <si>
    <t>Enterprise SCADA 2023</t>
  </si>
  <si>
    <t>Operating Technology (OT)</t>
  </si>
  <si>
    <t>Computers and Motor Vehicles</t>
  </si>
  <si>
    <t>Red Hat Patch automation software (Ansible &amp; Servers)</t>
  </si>
  <si>
    <t>Solarwinds network monitoring</t>
  </si>
  <si>
    <t>UPS replacemetnt</t>
  </si>
  <si>
    <t>Dell Servers replacement</t>
  </si>
  <si>
    <t>SCADA CISCO and ethernet switches replacement at Perth office and Jandakot</t>
  </si>
  <si>
    <t>Fortinet Firewalls (Core and Site Firewalls)</t>
  </si>
  <si>
    <t>Tape Library (Hewlett Packard)</t>
  </si>
  <si>
    <t>Gas Measurement software upgrade</t>
  </si>
  <si>
    <t>HVAC Replacement</t>
  </si>
  <si>
    <t>Delinea Secret Server</t>
  </si>
  <si>
    <t>VMware Upgrade</t>
  </si>
  <si>
    <t>VEEAM Data Platform</t>
  </si>
  <si>
    <t>Tenable Replacement</t>
  </si>
  <si>
    <t>AVIVA Enterprise data upgrade</t>
  </si>
  <si>
    <t>Fortinet Manager &amp; Analyser Upgrade</t>
  </si>
  <si>
    <t>Duo, ManageEngine and Bitwise Upgrade</t>
  </si>
  <si>
    <t>Pure Storage Replacement</t>
  </si>
  <si>
    <t xml:space="preserve">WHS Improvement Projects </t>
  </si>
  <si>
    <t>Health Safety &amp; Environment</t>
  </si>
  <si>
    <t>Reclassification of project from capex to opex</t>
  </si>
  <si>
    <t>VOC and VBEX monitoring</t>
  </si>
  <si>
    <t>Supply and installation of varnish removal unit</t>
  </si>
  <si>
    <t>Turbine Exchange and Overhaul</t>
  </si>
  <si>
    <t>Turbine overhaul</t>
  </si>
  <si>
    <t>GEA engine ovehaul</t>
  </si>
  <si>
    <t>Northern Comms Replacement</t>
  </si>
  <si>
    <t>Replacement of mobile voice radio</t>
  </si>
  <si>
    <t xml:space="preserve">Compressor unit control system replacement </t>
  </si>
  <si>
    <t>Compressor Unit Control Systems Replacement</t>
  </si>
  <si>
    <t>Jandakot Site Redevelopment</t>
  </si>
  <si>
    <t>Building</t>
  </si>
  <si>
    <t xml:space="preserve">Inspection of pressure vessels at Compressor Stations </t>
  </si>
  <si>
    <t>Pressure vessel inspection at meter stations</t>
  </si>
  <si>
    <t>Inspection of pressure relief valves at Compressor Stations</t>
  </si>
  <si>
    <t>Inspection of pressure relief Valves at Meter Stations</t>
  </si>
  <si>
    <t>Building and structural inspections at compressor stations</t>
  </si>
  <si>
    <t>Building and structural inspections at meter stations</t>
  </si>
  <si>
    <t>Contamination site inspection</t>
  </si>
  <si>
    <t>EOP subsequent cost</t>
  </si>
  <si>
    <t xml:space="preserve">Preservation of Spares </t>
  </si>
  <si>
    <t>Training Competence</t>
  </si>
  <si>
    <t>Crane and lifting equipment major inspections</t>
  </si>
  <si>
    <t>Preservation and maintenance of emergency line pipe and equipment</t>
  </si>
  <si>
    <t>Upgrade of Odorant Facilities at Meter Stations and Kingtool filling facilities</t>
  </si>
  <si>
    <t>GC installation at producer inlets and at upstream of CS1 and CS2</t>
  </si>
  <si>
    <t>Turbine meter refurbishment &amp; replacement</t>
  </si>
  <si>
    <t xml:space="preserve">Heater fuel gas train replacement </t>
  </si>
  <si>
    <t>Meter Station piping repairs</t>
  </si>
  <si>
    <t>Meter Station valves and Control valves overhauls</t>
  </si>
  <si>
    <t xml:space="preserve">Annual USM meter replacement </t>
  </si>
  <si>
    <t>Spare Meters for calibration</t>
  </si>
  <si>
    <t>Meter recertification</t>
  </si>
  <si>
    <t>Analyser installation at intake sites</t>
  </si>
  <si>
    <t>Sustainably Cost Efficient - Working Within Industry Benchmarks</t>
  </si>
  <si>
    <t xml:space="preserve">Tooling to support operations </t>
  </si>
  <si>
    <t>Specialised tooling within inventory</t>
  </si>
  <si>
    <t xml:space="preserve">Drone Technology </t>
  </si>
  <si>
    <t>CS Tooling</t>
  </si>
  <si>
    <t>Fleet Vehicles</t>
  </si>
  <si>
    <t>Vehicles (Fleet &amp; civil equipment)</t>
  </si>
  <si>
    <t>Replacement of Manitou fleet</t>
  </si>
  <si>
    <t xml:space="preserve">Logistic Solutions </t>
  </si>
  <si>
    <t>DCVG of unpiggable pipes</t>
  </si>
  <si>
    <t>ILI of mainline, loopline and laterals.</t>
  </si>
  <si>
    <t xml:space="preserve">Aboveground/Belowground Interface inspection </t>
  </si>
  <si>
    <t>Leak survey of buried flanges c/w dig-up program</t>
  </si>
  <si>
    <t>Inspection of pressure vessels at MLVs/MLVLs</t>
  </si>
  <si>
    <t xml:space="preserve">Buried Pits Inspection </t>
  </si>
  <si>
    <t>I-05 Other Core Systems (IT)</t>
  </si>
  <si>
    <t>Corporate IT Sustaining Apps</t>
  </si>
  <si>
    <t>IT Sustaining Applications - refreshes of core business applications - Sytstem enhancements</t>
  </si>
  <si>
    <t>IT Sustaining Applications - refreshes of core business applications - Public websites</t>
  </si>
  <si>
    <t xml:space="preserve">Contract Management System (Commercial Tool) </t>
  </si>
  <si>
    <t>IT Sustaining Applications - refreshes of core business applications - INX</t>
  </si>
  <si>
    <t xml:space="preserve">IT Sustaining Applications - refreshes of core business applications - Protecht/Governance, Risk, and Compliance (GRC) </t>
  </si>
  <si>
    <t>Application architecture tool (EAM)</t>
  </si>
  <si>
    <t>Data Archiving</t>
  </si>
  <si>
    <t>IT Sustaining Applications - refreshes of core business applications - TBS</t>
  </si>
  <si>
    <t xml:space="preserve"> Centralized GIS Database</t>
  </si>
  <si>
    <t>Maximo Upgrades</t>
  </si>
  <si>
    <t>IT Sustaining Applications - OneERP S/4HANA Upgrades</t>
  </si>
  <si>
    <t>IT Sustaining Applications - OneERP SuccessFactors Half Yearly Releases</t>
  </si>
  <si>
    <t>IT Sustaining Applications - OneERP Maximo incremental functionality enhancements</t>
  </si>
  <si>
    <t>IT Sustaining Applications - OneERP S/4HANA incremental functionality enhancements</t>
  </si>
  <si>
    <t>IT security - Code management</t>
  </si>
  <si>
    <t>Network Security</t>
  </si>
  <si>
    <t>IT security - DBP IT</t>
  </si>
  <si>
    <t>Firewall upgrade</t>
  </si>
  <si>
    <t>Privileged Access Management softwae</t>
  </si>
  <si>
    <t>Fit for purpose CSN</t>
  </si>
  <si>
    <t>Network (excl. firewalls)</t>
  </si>
  <si>
    <t>IT Sustaining Infrastructure</t>
  </si>
  <si>
    <t>AD consolidation</t>
  </si>
  <si>
    <t>Data Centre Platform</t>
  </si>
  <si>
    <t>Infrastructure tools</t>
  </si>
  <si>
    <t>SOE</t>
  </si>
  <si>
    <t>OS currency</t>
  </si>
  <si>
    <t>SQL currency</t>
  </si>
  <si>
    <t>SNOW upgrades</t>
  </si>
  <si>
    <t>Collaboration</t>
  </si>
  <si>
    <t>Citrix Farm (incl. netscalers)</t>
  </si>
  <si>
    <t>End User Compute</t>
  </si>
  <si>
    <t>Citrix Virtual Servers</t>
  </si>
  <si>
    <t>Meeting Room Refresh</t>
  </si>
  <si>
    <t>SD-WAN</t>
  </si>
  <si>
    <t>Field mobility</t>
  </si>
  <si>
    <t>GEA engine replacement</t>
  </si>
  <si>
    <t>Power Gen &amp; Mgt</t>
  </si>
  <si>
    <t xml:space="preserve">GEA and DEA control system replacement </t>
  </si>
  <si>
    <t xml:space="preserve">CCVT Replacement </t>
  </si>
  <si>
    <t>Replacement of batteries at repeater sites.</t>
  </si>
  <si>
    <t>Replace 110V DC Battery chargers</t>
  </si>
  <si>
    <t>Replace 120V DC Battery and Charger for all Stage 4 units</t>
  </si>
  <si>
    <t>UPS replacement at Compressor Stations</t>
  </si>
  <si>
    <t>Repeater sites (south) - power system/rectifiers replacement</t>
  </si>
  <si>
    <t>Meter Stations - power system/rectifiers replacement</t>
  </si>
  <si>
    <t>Electrical system upgrade at Meter Stations/MLVs.</t>
  </si>
  <si>
    <t>SAP RISE</t>
  </si>
  <si>
    <t>IT Opex</t>
  </si>
  <si>
    <t>IT Opex Step Change</t>
  </si>
  <si>
    <t>Azure</t>
  </si>
  <si>
    <t>SuccessFactors</t>
  </si>
  <si>
    <t>PayGlobal Decommissioning</t>
  </si>
  <si>
    <t>Signavio</t>
  </si>
  <si>
    <t>Maximo SaaS</t>
  </si>
  <si>
    <t>Infrastructure BC - Data Centre</t>
  </si>
  <si>
    <t>IT security - Cybersecurity initiatives</t>
  </si>
  <si>
    <t>IT Security - Code Management Licence Costs</t>
  </si>
  <si>
    <t>Working at height upgrades at Compressor Stations</t>
  </si>
  <si>
    <t>Structures &amp; Operational Sites</t>
  </si>
  <si>
    <t xml:space="preserve">Site building conversion </t>
  </si>
  <si>
    <t>Workshop at CS9</t>
  </si>
  <si>
    <t>Water supply to CS</t>
  </si>
  <si>
    <t>Replacement of RO units</t>
  </si>
  <si>
    <t>Physical security improvements at selected DBNGP sites</t>
  </si>
  <si>
    <t>Install swipe card access at CS9</t>
  </si>
  <si>
    <t>Helicopter Landing Pads</t>
  </si>
  <si>
    <t xml:space="preserve">Oil Farms </t>
  </si>
  <si>
    <t>Building and structural rectification following inspection</t>
  </si>
  <si>
    <t>Compressor station Boom gates</t>
  </si>
  <si>
    <t>Remote site toilets</t>
  </si>
  <si>
    <t>Replacement of compound fencing</t>
  </si>
  <si>
    <t>Install Palisade fencing at Kwinan Junction</t>
  </si>
  <si>
    <t xml:space="preserve">Replacement of Air Conditioning at Meter Stations   </t>
  </si>
  <si>
    <t>Repair/replacement of concrete odorant bunds</t>
  </si>
  <si>
    <t>Compressor Station Site Accommodation</t>
  </si>
  <si>
    <t>Office equipment upgrade</t>
  </si>
  <si>
    <t>Earthing grid refurbishment at aboveground sites other than compressor stations</t>
  </si>
  <si>
    <t>Forecast capital expenditure - Total</t>
  </si>
  <si>
    <t>$ '000 real at 31 Dec 2025</t>
  </si>
  <si>
    <t>Total</t>
  </si>
  <si>
    <t>Direct costs</t>
  </si>
  <si>
    <t>Labour cost escalation</t>
  </si>
  <si>
    <t>TOTAL</t>
  </si>
  <si>
    <t>Forecast operating expenditure - Total</t>
  </si>
  <si>
    <t>Forecast capital expenditure by Business Case</t>
  </si>
  <si>
    <t>Tarrif Model Input</t>
  </si>
  <si>
    <t>$ '000 real at 31 Dec 2024, excluding labour cost esc</t>
  </si>
  <si>
    <t>$ '000 real at 31 Dec 2025, including labour cost esc</t>
  </si>
  <si>
    <t>$ '000 Escalation</t>
  </si>
  <si>
    <t>$ '000 real at 31 Dec 2024, including labour cost esc</t>
  </si>
  <si>
    <t>Business Case No.</t>
  </si>
  <si>
    <t>DBP01</t>
  </si>
  <si>
    <t>DBP02</t>
  </si>
  <si>
    <t>DBP03</t>
  </si>
  <si>
    <t>DBP08</t>
  </si>
  <si>
    <t>DBP09</t>
  </si>
  <si>
    <t>DBP10</t>
  </si>
  <si>
    <t>DBP12</t>
  </si>
  <si>
    <t>DBP15</t>
  </si>
  <si>
    <t>DBP16</t>
  </si>
  <si>
    <t>DBP17</t>
  </si>
  <si>
    <t>DBP18</t>
  </si>
  <si>
    <t>DBP21</t>
  </si>
  <si>
    <t>DBP23</t>
  </si>
  <si>
    <t>DBP30</t>
  </si>
  <si>
    <t>DBP35</t>
  </si>
  <si>
    <t>DBP36</t>
  </si>
  <si>
    <t>Field Mobility</t>
  </si>
  <si>
    <t>DBP38</t>
  </si>
  <si>
    <t>check</t>
  </si>
  <si>
    <t>Forecast operating expenditure by Business Case</t>
  </si>
  <si>
    <t>DBP04</t>
  </si>
  <si>
    <t>DBP05</t>
  </si>
  <si>
    <t>DBP13</t>
  </si>
  <si>
    <t>DBP14</t>
  </si>
  <si>
    <t>DBP19</t>
  </si>
  <si>
    <t>DBP25</t>
  </si>
  <si>
    <t>DBP37</t>
  </si>
  <si>
    <t>Forecast capital expenditure by Asset Class</t>
  </si>
  <si>
    <t>Forecast operating expenditure by Asset Class</t>
  </si>
  <si>
    <t>Forecast capital expenditure by Vision Driver</t>
  </si>
  <si>
    <t>Forecast operating expenditure by Vision Driver</t>
  </si>
  <si>
    <t>AA6 Capex Forecast</t>
  </si>
  <si>
    <t>Delivering for customers</t>
  </si>
  <si>
    <t>A good employer</t>
  </si>
  <si>
    <t>Sustainably cost efficient</t>
  </si>
  <si>
    <t>Total AA6</t>
  </si>
  <si>
    <t>Compressor stations</t>
  </si>
  <si>
    <t>Meter stations</t>
  </si>
  <si>
    <t>Compressor unit control systems</t>
  </si>
  <si>
    <t>Jandakot</t>
  </si>
  <si>
    <t>Power Generation &amp; Management</t>
  </si>
  <si>
    <t xml:space="preserve">Structures &amp; Operational Sites </t>
  </si>
  <si>
    <t>Fleet &amp; civil equipment</t>
  </si>
  <si>
    <t>All other</t>
  </si>
  <si>
    <t>Business Case ($2025)</t>
  </si>
  <si>
    <t>Business Case ($2024)</t>
  </si>
  <si>
    <t>$ '000 real at 31 Dec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</si>
</sst>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2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_-;\-* #,##0_-;_-* &quot;-&quot;??_-;_-@_-"/>
    <numFmt numFmtId="165" formatCode="_-* #,##0.000_-;\-* #,##0.000_-;_-* &quot;-&quot;??_-;_-@_-"/>
    <numFmt numFmtId="166" formatCode="_-[$$-C09]* #,##0.00_-;\-[$$-C09]* #,##0.00_-;_-[$$-C09]* &quot;-&quot;??_-;_-@_-"/>
    <numFmt numFmtId="167" formatCode="_-[$$-C09]* #,##0_-;\-[$$-C09]* #,##0_-;_-[$$-C09]* &quot;-&quot;_-;_-@_-"/>
    <numFmt numFmtId="168" formatCode="0.0%"/>
    <numFmt numFmtId="169" formatCode="_-#,##0.000_-;[Red]\-#,##0.000_-;_-&quot;-&quot;_-;_-@_-"/>
    <numFmt numFmtId="170" formatCode="&quot;$&quot;#,##0.0,"/>
    <numFmt numFmtId="171" formatCode="0.0"/>
    <numFmt numFmtId="172" formatCode="#,##0.0"/>
    <numFmt numFmtId="173" formatCode="&quot;$&quot;#,##0"/>
  </numFmts>
  <fonts count="53" x14ac:knownFonts="1">
    <font>
      <sz val="11"/>
      <color theme="1"/>
      <name val="Calibri"/>
      <family val="2"/>
      <scheme val="minor"/>
    </font>
    <font>
      <sz val="11"/>
      <color theme="1"/>
      <name val="Tahoma"/>
      <family val="2"/>
    </font>
    <font>
      <sz val="11"/>
      <color theme="1"/>
      <name val="Tahoma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theme="4"/>
      <name val="Calibri"/>
      <family val="2"/>
      <scheme val="minor"/>
    </font>
    <font>
      <b/>
      <sz val="14"/>
      <color theme="4"/>
      <name val="Calibri"/>
      <family val="2"/>
      <scheme val="minor"/>
    </font>
    <font>
      <sz val="12"/>
      <color theme="4"/>
      <name val="Calibri"/>
      <family val="2"/>
      <scheme val="minor"/>
    </font>
    <font>
      <b/>
      <i/>
      <sz val="12"/>
      <color theme="4"/>
      <name val="Calibri"/>
      <family val="2"/>
      <scheme val="minor"/>
    </font>
    <font>
      <b/>
      <sz val="22"/>
      <color theme="4"/>
      <name val="Calibri"/>
      <family val="2"/>
      <scheme val="minor"/>
    </font>
    <font>
      <b/>
      <sz val="18"/>
      <color theme="3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0"/>
      <name val="Tahoma"/>
      <family val="2"/>
    </font>
    <font>
      <sz val="11"/>
      <color theme="1"/>
      <name val="Tahoma"/>
      <family val="2"/>
    </font>
    <font>
      <b/>
      <u/>
      <sz val="11"/>
      <color theme="1"/>
      <name val="Tahoma"/>
      <family val="2"/>
    </font>
    <font>
      <b/>
      <sz val="10"/>
      <color theme="1"/>
      <name val="Tahoma"/>
      <family val="2"/>
    </font>
    <font>
      <sz val="10"/>
      <name val="Tahoma"/>
      <family val="2"/>
    </font>
    <font>
      <sz val="10"/>
      <color theme="1"/>
      <name val="Tahoma"/>
      <family val="2"/>
    </font>
    <font>
      <sz val="10"/>
      <color theme="1"/>
      <name val="Arial"/>
      <family val="2"/>
    </font>
    <font>
      <b/>
      <sz val="11"/>
      <color theme="1"/>
      <name val="Tahoma"/>
      <family val="2"/>
    </font>
    <font>
      <b/>
      <sz val="11"/>
      <name val="Tahoma"/>
      <family val="2"/>
    </font>
    <font>
      <sz val="11"/>
      <name val="Tahoma"/>
      <family val="2"/>
    </font>
    <font>
      <u/>
      <sz val="10"/>
      <color theme="10"/>
      <name val="Tahoma"/>
      <family val="2"/>
    </font>
    <font>
      <b/>
      <sz val="10"/>
      <name val="Arial"/>
      <family val="2"/>
    </font>
    <font>
      <sz val="12"/>
      <color theme="1"/>
      <name val="Calibri"/>
      <family val="2"/>
      <scheme val="minor"/>
    </font>
    <font>
      <sz val="9"/>
      <color theme="1"/>
      <name val="Tahoma"/>
      <family val="2"/>
    </font>
    <font>
      <b/>
      <sz val="9"/>
      <color theme="0"/>
      <name val="Tahoma"/>
      <family val="2"/>
    </font>
    <font>
      <sz val="8"/>
      <color theme="1"/>
      <name val="Tahoma"/>
      <family val="2"/>
    </font>
    <font>
      <strike/>
      <sz val="10"/>
      <color theme="1"/>
      <name val="Tahoma"/>
      <family val="2"/>
    </font>
    <font>
      <b/>
      <sz val="11"/>
      <color rgb="FFFF0000"/>
      <name val="Tahoma"/>
      <family val="2"/>
    </font>
    <font>
      <sz val="10"/>
      <color theme="0"/>
      <name val="Tahoma"/>
      <family val="2"/>
    </font>
    <font>
      <b/>
      <sz val="10"/>
      <color theme="0"/>
      <name val="Tahoma"/>
      <family val="2"/>
    </font>
    <font>
      <b/>
      <sz val="11"/>
      <color theme="0"/>
      <name val="Calibri"/>
      <family val="2"/>
      <scheme val="minor"/>
    </font>
    <font>
      <b/>
      <sz val="11"/>
      <color theme="0"/>
      <name val="Tahoma"/>
      <family val="2"/>
    </font>
    <font>
      <sz val="11"/>
      <color theme="0"/>
      <name val="Tahoma"/>
      <family val="2"/>
    </font>
    <font>
      <b/>
      <sz val="8.5"/>
      <color theme="0"/>
      <name val="Tahoma"/>
      <family val="2"/>
    </font>
    <font>
      <sz val="9"/>
      <color theme="1"/>
      <name val="Tahoma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003C7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 tint="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auto="1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rgb="FF003C71"/>
      </top>
      <bottom style="thin">
        <color rgb="FF003C7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18">
    <xf numFmtId="0" fontId="0" fillId="0" borderId="0" applyNumberFormat="0" applyFill="0" applyBorder="0" applyProtection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8" fillId="3" borderId="0" applyNumberFormat="0" applyBorder="0" applyAlignment="0" applyProtection="0"/>
    <xf numFmtId="0" fontId="9" fillId="20" borderId="1" applyNumberFormat="0" applyAlignment="0" applyProtection="0"/>
    <xf numFmtId="0" fontId="10" fillId="21" borderId="2" applyNumberFormat="0" applyAlignment="0" applyProtection="0"/>
    <xf numFmtId="4" fontId="4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4" borderId="0" applyNumberFormat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Protection="0"/>
    <xf numFmtId="0" fontId="23" fillId="0" borderId="0" applyNumberFormat="0" applyFill="0" applyBorder="0" applyProtection="0"/>
    <xf numFmtId="0" fontId="13" fillId="7" borderId="1" applyNumberFormat="0" applyAlignment="0" applyProtection="0"/>
    <xf numFmtId="0" fontId="14" fillId="0" borderId="3" applyNumberFormat="0" applyFill="0" applyAlignment="0" applyProtection="0"/>
    <xf numFmtId="0" fontId="15" fillId="22" borderId="0" applyNumberFormat="0" applyBorder="0" applyAlignment="0" applyProtection="0"/>
    <xf numFmtId="0" fontId="5" fillId="23" borderId="4" applyNumberFormat="0" applyFont="0" applyAlignment="0" applyProtection="0"/>
    <xf numFmtId="0" fontId="16" fillId="20" borderId="5" applyNumberFormat="0" applyAlignment="0" applyProtection="0"/>
    <xf numFmtId="0" fontId="24" fillId="0" borderId="0" applyNumberFormat="0" applyFill="0" applyBorder="0" applyProtection="0"/>
    <xf numFmtId="0" fontId="18" fillId="0" borderId="8" applyNumberFormat="0" applyFill="0" applyProtection="0"/>
    <xf numFmtId="0" fontId="17" fillId="0" borderId="0" applyNumberFormat="0" applyFill="0" applyBorder="0" applyAlignment="0" applyProtection="0"/>
    <xf numFmtId="0" fontId="4" fillId="0" borderId="0"/>
    <xf numFmtId="0" fontId="25" fillId="0" borderId="0" applyNumberFormat="0" applyFill="0" applyAlignment="0" applyProtection="0"/>
    <xf numFmtId="0" fontId="4" fillId="0" borderId="0"/>
    <xf numFmtId="0" fontId="4" fillId="0" borderId="0"/>
    <xf numFmtId="0" fontId="3" fillId="26" borderId="8" applyNumberFormat="0" applyProtection="0"/>
    <xf numFmtId="0" fontId="26" fillId="25" borderId="8" applyNumberFormat="0" applyProtection="0"/>
    <xf numFmtId="0" fontId="3" fillId="0" borderId="8" applyNumberFormat="0" applyFill="0" applyProtection="0"/>
    <xf numFmtId="0" fontId="18" fillId="0" borderId="8" applyNumberFormat="0" applyFill="0" applyProtection="0"/>
    <xf numFmtId="0" fontId="3" fillId="0" borderId="0" applyNumberFormat="0" applyFill="0" applyBorder="0" applyProtection="0"/>
    <xf numFmtId="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9" fontId="3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7" fillId="0" borderId="0" applyNumberFormat="0" applyFill="0" applyBorder="0" applyAlignment="0" applyProtection="0"/>
    <xf numFmtId="169" fontId="38" fillId="29" borderId="0"/>
    <xf numFmtId="0" fontId="39" fillId="0" borderId="0"/>
    <xf numFmtId="0" fontId="32" fillId="0" borderId="0"/>
    <xf numFmtId="0" fontId="4" fillId="0" borderId="0"/>
    <xf numFmtId="0" fontId="3" fillId="0" borderId="0"/>
    <xf numFmtId="0" fontId="4" fillId="0" borderId="0"/>
    <xf numFmtId="0" fontId="33" fillId="0" borderId="0"/>
    <xf numFmtId="9" fontId="32" fillId="0" borderId="0" applyFont="0" applyFill="0" applyBorder="0" applyAlignment="0" applyProtection="0"/>
    <xf numFmtId="0" fontId="2" fillId="0" borderId="0"/>
    <xf numFmtId="9" fontId="3" fillId="0" borderId="0" applyFont="0" applyFill="0" applyBorder="0" applyAlignment="0" applyProtection="0"/>
    <xf numFmtId="0" fontId="1" fillId="0" borderId="0"/>
  </cellStyleXfs>
  <cellXfs count="111">
    <xf numFmtId="0" fontId="0" fillId="0" borderId="0" xfId="0"/>
    <xf numFmtId="0" fontId="32" fillId="24" borderId="0" xfId="0" applyFont="1" applyFill="1"/>
    <xf numFmtId="164" fontId="30" fillId="27" borderId="0" xfId="28" applyNumberFormat="1" applyFont="1" applyFill="1" applyBorder="1" applyAlignment="1">
      <alignment horizontal="center" wrapText="1"/>
    </xf>
    <xf numFmtId="164" fontId="30" fillId="27" borderId="6" xfId="28" applyNumberFormat="1" applyFont="1" applyFill="1" applyBorder="1" applyAlignment="1">
      <alignment horizontal="center" wrapText="1"/>
    </xf>
    <xf numFmtId="164" fontId="30" fillId="27" borderId="0" xfId="28" applyNumberFormat="1" applyFont="1" applyFill="1" applyAlignment="1">
      <alignment horizontal="center" wrapText="1"/>
    </xf>
    <xf numFmtId="0" fontId="28" fillId="28" borderId="0" xfId="0" applyFont="1" applyFill="1"/>
    <xf numFmtId="0" fontId="32" fillId="28" borderId="0" xfId="0" applyFont="1" applyFill="1"/>
    <xf numFmtId="0" fontId="32" fillId="28" borderId="9" xfId="0" applyFont="1" applyFill="1" applyBorder="1"/>
    <xf numFmtId="165" fontId="32" fillId="28" borderId="9" xfId="56" applyNumberFormat="1" applyFont="1" applyFill="1" applyBorder="1"/>
    <xf numFmtId="0" fontId="35" fillId="28" borderId="0" xfId="0" applyFont="1" applyFill="1"/>
    <xf numFmtId="0" fontId="36" fillId="28" borderId="0" xfId="0" applyFont="1" applyFill="1"/>
    <xf numFmtId="0" fontId="31" fillId="28" borderId="0" xfId="0" applyFont="1" applyFill="1"/>
    <xf numFmtId="0" fontId="27" fillId="28" borderId="0" xfId="0" applyFont="1" applyFill="1"/>
    <xf numFmtId="0" fontId="30" fillId="28" borderId="0" xfId="0" applyFont="1" applyFill="1"/>
    <xf numFmtId="0" fontId="36" fillId="28" borderId="0" xfId="0" applyFont="1" applyFill="1" applyBorder="1"/>
    <xf numFmtId="0" fontId="31" fillId="28" borderId="0" xfId="0" applyFont="1" applyFill="1" applyBorder="1"/>
    <xf numFmtId="0" fontId="27" fillId="28" borderId="0" xfId="0" applyFont="1" applyFill="1" applyBorder="1"/>
    <xf numFmtId="164" fontId="30" fillId="28" borderId="0" xfId="0" applyNumberFormat="1" applyFont="1" applyFill="1" applyBorder="1"/>
    <xf numFmtId="0" fontId="32" fillId="28" borderId="0" xfId="0" applyFont="1" applyFill="1" applyBorder="1"/>
    <xf numFmtId="0" fontId="30" fillId="28" borderId="0" xfId="0" applyFont="1" applyFill="1" applyBorder="1"/>
    <xf numFmtId="0" fontId="30" fillId="28" borderId="0" xfId="0" applyFont="1" applyFill="1" applyAlignment="1">
      <alignment horizontal="center"/>
    </xf>
    <xf numFmtId="164" fontId="0" fillId="28" borderId="9" xfId="0" applyNumberFormat="1" applyFill="1" applyBorder="1"/>
    <xf numFmtId="164" fontId="32" fillId="28" borderId="9" xfId="0" applyNumberFormat="1" applyFont="1" applyFill="1" applyBorder="1"/>
    <xf numFmtId="164" fontId="30" fillId="28" borderId="9" xfId="0" applyNumberFormat="1" applyFont="1" applyFill="1" applyBorder="1"/>
    <xf numFmtId="164" fontId="0" fillId="28" borderId="10" xfId="0" applyNumberFormat="1" applyFill="1" applyBorder="1"/>
    <xf numFmtId="164" fontId="32" fillId="28" borderId="10" xfId="0" applyNumberFormat="1" applyFont="1" applyFill="1" applyBorder="1"/>
    <xf numFmtId="164" fontId="30" fillId="28" borderId="10" xfId="0" applyNumberFormat="1" applyFont="1" applyFill="1" applyBorder="1"/>
    <xf numFmtId="3" fontId="32" fillId="28" borderId="9" xfId="28" applyNumberFormat="1" applyFont="1" applyFill="1" applyBorder="1"/>
    <xf numFmtId="0" fontId="30" fillId="28" borderId="9" xfId="0" applyFont="1" applyFill="1" applyBorder="1"/>
    <xf numFmtId="3" fontId="30" fillId="28" borderId="9" xfId="28" applyNumberFormat="1" applyFont="1" applyFill="1" applyBorder="1"/>
    <xf numFmtId="0" fontId="29" fillId="28" borderId="0" xfId="0" applyFont="1" applyFill="1"/>
    <xf numFmtId="164" fontId="28" fillId="28" borderId="0" xfId="28" applyNumberFormat="1" applyFont="1" applyFill="1"/>
    <xf numFmtId="164" fontId="32" fillId="28" borderId="0" xfId="28" applyNumberFormat="1" applyFont="1" applyFill="1"/>
    <xf numFmtId="164" fontId="30" fillId="28" borderId="0" xfId="28" applyNumberFormat="1" applyFont="1" applyFill="1" applyBorder="1" applyAlignment="1">
      <alignment horizontal="center" wrapText="1"/>
    </xf>
    <xf numFmtId="164" fontId="30" fillId="28" borderId="0" xfId="28" applyNumberFormat="1" applyFont="1" applyFill="1" applyAlignment="1">
      <alignment horizontal="center" wrapText="1"/>
    </xf>
    <xf numFmtId="164" fontId="32" fillId="0" borderId="9" xfId="28" applyNumberFormat="1" applyFont="1" applyFill="1" applyBorder="1"/>
    <xf numFmtId="164" fontId="32" fillId="27" borderId="9" xfId="28" applyNumberFormat="1" applyFont="1" applyFill="1" applyBorder="1"/>
    <xf numFmtId="164" fontId="32" fillId="27" borderId="12" xfId="28" applyNumberFormat="1" applyFont="1" applyFill="1" applyBorder="1"/>
    <xf numFmtId="164" fontId="32" fillId="0" borderId="12" xfId="28" applyNumberFormat="1" applyFont="1" applyFill="1" applyBorder="1"/>
    <xf numFmtId="164" fontId="32" fillId="28" borderId="0" xfId="28" applyNumberFormat="1" applyFont="1" applyFill="1" applyBorder="1"/>
    <xf numFmtId="10" fontId="32" fillId="28" borderId="9" xfId="0" applyNumberFormat="1" applyFont="1" applyFill="1" applyBorder="1"/>
    <xf numFmtId="164" fontId="30" fillId="27" borderId="7" xfId="28" applyNumberFormat="1" applyFont="1" applyFill="1" applyBorder="1" applyAlignment="1">
      <alignment horizontal="center" wrapText="1"/>
    </xf>
    <xf numFmtId="164" fontId="34" fillId="28" borderId="0" xfId="28" applyNumberFormat="1" applyFont="1" applyFill="1" applyBorder="1"/>
    <xf numFmtId="164" fontId="30" fillId="27" borderId="11" xfId="28" applyNumberFormat="1" applyFont="1" applyFill="1" applyBorder="1"/>
    <xf numFmtId="164" fontId="30" fillId="28" borderId="0" xfId="28" applyNumberFormat="1" applyFont="1" applyFill="1" applyBorder="1"/>
    <xf numFmtId="164" fontId="30" fillId="27" borderId="9" xfId="28" applyNumberFormat="1" applyFont="1" applyFill="1" applyBorder="1"/>
    <xf numFmtId="164" fontId="32" fillId="28" borderId="0" xfId="0" applyNumberFormat="1" applyFont="1" applyFill="1"/>
    <xf numFmtId="164" fontId="32" fillId="31" borderId="12" xfId="28" applyNumberFormat="1" applyFont="1" applyFill="1" applyBorder="1"/>
    <xf numFmtId="164" fontId="32" fillId="31" borderId="9" xfId="28" applyNumberFormat="1" applyFont="1" applyFill="1" applyBorder="1"/>
    <xf numFmtId="168" fontId="32" fillId="28" borderId="9" xfId="0" applyNumberFormat="1" applyFont="1" applyFill="1" applyBorder="1"/>
    <xf numFmtId="172" fontId="32" fillId="28" borderId="9" xfId="28" applyNumberFormat="1" applyFont="1" applyFill="1" applyBorder="1"/>
    <xf numFmtId="0" fontId="42" fillId="28" borderId="0" xfId="0" applyFont="1" applyFill="1"/>
    <xf numFmtId="0" fontId="42" fillId="28" borderId="0" xfId="0" applyFont="1" applyFill="1" applyAlignment="1">
      <alignment wrapText="1"/>
    </xf>
    <xf numFmtId="171" fontId="32" fillId="28" borderId="9" xfId="0" applyNumberFormat="1" applyFont="1" applyFill="1" applyBorder="1"/>
    <xf numFmtId="43" fontId="32" fillId="28" borderId="9" xfId="56" applyFont="1" applyFill="1" applyBorder="1"/>
    <xf numFmtId="0" fontId="43" fillId="28" borderId="0" xfId="0" applyFont="1" applyFill="1"/>
    <xf numFmtId="43" fontId="32" fillId="28" borderId="0" xfId="0" applyNumberFormat="1" applyFont="1" applyFill="1"/>
    <xf numFmtId="164" fontId="44" fillId="28" borderId="0" xfId="28" applyNumberFormat="1" applyFont="1" applyFill="1" applyBorder="1"/>
    <xf numFmtId="164" fontId="0" fillId="28" borderId="10" xfId="0" applyNumberFormat="1" applyFill="1" applyBorder="1" applyAlignment="1">
      <alignment horizontal="right"/>
    </xf>
    <xf numFmtId="0" fontId="45" fillId="30" borderId="0" xfId="0" applyFont="1" applyFill="1"/>
    <xf numFmtId="0" fontId="46" fillId="30" borderId="0" xfId="0" applyFont="1" applyFill="1" applyAlignment="1">
      <alignment horizontal="right" vertical="center" wrapText="1"/>
    </xf>
    <xf numFmtId="164" fontId="46" fillId="30" borderId="0" xfId="0" applyNumberFormat="1" applyFont="1" applyFill="1" applyBorder="1"/>
    <xf numFmtId="0" fontId="46" fillId="30" borderId="0" xfId="0" applyNumberFormat="1" applyFont="1" applyFill="1" applyBorder="1" applyAlignment="1">
      <alignment horizontal="center"/>
    </xf>
    <xf numFmtId="164" fontId="46" fillId="30" borderId="0" xfId="0" applyNumberFormat="1" applyFont="1" applyFill="1" applyBorder="1" applyAlignment="1">
      <alignment horizontal="center"/>
    </xf>
    <xf numFmtId="164" fontId="46" fillId="30" borderId="0" xfId="28" applyNumberFormat="1" applyFont="1" applyFill="1" applyAlignment="1">
      <alignment horizontal="center" wrapText="1"/>
    </xf>
    <xf numFmtId="164" fontId="46" fillId="30" borderId="7" xfId="28" applyNumberFormat="1" applyFont="1" applyFill="1" applyBorder="1" applyAlignment="1">
      <alignment horizontal="center" wrapText="1"/>
    </xf>
    <xf numFmtId="164" fontId="46" fillId="30" borderId="6" xfId="28" applyNumberFormat="1" applyFont="1" applyFill="1" applyBorder="1" applyAlignment="1">
      <alignment horizontal="center" wrapText="1"/>
    </xf>
    <xf numFmtId="164" fontId="46" fillId="30" borderId="0" xfId="28" applyNumberFormat="1" applyFont="1" applyFill="1" applyBorder="1" applyAlignment="1">
      <alignment horizontal="center" wrapText="1"/>
    </xf>
    <xf numFmtId="164" fontId="45" fillId="30" borderId="0" xfId="28" applyNumberFormat="1" applyFont="1" applyFill="1"/>
    <xf numFmtId="0" fontId="46" fillId="30" borderId="0" xfId="0" applyFont="1" applyFill="1" applyBorder="1"/>
    <xf numFmtId="0" fontId="46" fillId="30" borderId="0" xfId="0" applyFont="1" applyFill="1"/>
    <xf numFmtId="0" fontId="0" fillId="28" borderId="0" xfId="0" applyFill="1" applyAlignment="1">
      <alignment horizontal="left"/>
    </xf>
    <xf numFmtId="170" fontId="0" fillId="28" borderId="0" xfId="0" applyNumberFormat="1" applyFill="1"/>
    <xf numFmtId="0" fontId="47" fillId="30" borderId="0" xfId="0" applyFont="1" applyFill="1" applyAlignment="1">
      <alignment horizontal="right"/>
    </xf>
    <xf numFmtId="0" fontId="47" fillId="30" borderId="0" xfId="0" applyFont="1" applyFill="1"/>
    <xf numFmtId="0" fontId="48" fillId="30" borderId="0" xfId="0" applyFont="1" applyFill="1"/>
    <xf numFmtId="0" fontId="49" fillId="30" borderId="0" xfId="0" applyFont="1" applyFill="1" applyBorder="1"/>
    <xf numFmtId="0" fontId="49" fillId="30" borderId="0" xfId="0" applyFont="1" applyFill="1"/>
    <xf numFmtId="0" fontId="47" fillId="30" borderId="0" xfId="0" applyFont="1" applyFill="1" applyBorder="1"/>
    <xf numFmtId="170" fontId="47" fillId="30" borderId="0" xfId="0" applyNumberFormat="1" applyFont="1" applyFill="1" applyBorder="1"/>
    <xf numFmtId="171" fontId="47" fillId="30" borderId="0" xfId="0" applyNumberFormat="1" applyFont="1" applyFill="1"/>
    <xf numFmtId="0" fontId="41" fillId="30" borderId="0" xfId="0" applyFont="1" applyFill="1" applyBorder="1" applyAlignment="1">
      <alignment vertical="center" wrapText="1"/>
    </xf>
    <xf numFmtId="0" fontId="40" fillId="28" borderId="14" xfId="0" applyFont="1" applyFill="1" applyBorder="1" applyAlignment="1">
      <alignment vertical="center" wrapText="1"/>
    </xf>
    <xf numFmtId="171" fontId="40" fillId="28" borderId="14" xfId="0" applyNumberFormat="1" applyFont="1" applyFill="1" applyBorder="1" applyAlignment="1">
      <alignment vertical="center" wrapText="1"/>
    </xf>
    <xf numFmtId="171" fontId="0" fillId="0" borderId="0" xfId="0" applyNumberFormat="1"/>
    <xf numFmtId="1" fontId="0" fillId="0" borderId="0" xfId="0" applyNumberFormat="1"/>
    <xf numFmtId="173" fontId="0" fillId="0" borderId="0" xfId="0" applyNumberFormat="1"/>
    <xf numFmtId="9" fontId="0" fillId="0" borderId="0" xfId="116" applyFont="1"/>
    <xf numFmtId="0" fontId="50" fillId="30" borderId="0" xfId="0" applyFont="1" applyFill="1" applyBorder="1" applyAlignment="1">
      <alignment horizontal="right" vertical="center" wrapText="1"/>
    </xf>
    <xf numFmtId="4" fontId="32" fillId="28" borderId="0" xfId="28" applyFont="1" applyFill="1"/>
    <xf numFmtId="0" fontId="51" fillId="28" borderId="14" xfId="0" applyFont="1" applyFill="1" applyBorder="1" applyAlignment="1">
      <alignment vertical="center" wrapText="1"/>
    </xf>
    <xf numFmtId="170" fontId="52" fillId="0" borderId="15" xfId="0" applyNumberFormat="1" applyFont="1" applyFill="1" applyBorder="1"/>
    <xf numFmtId="0" fontId="2" fillId="28" borderId="0" xfId="0" applyFont="1" applyFill="1"/>
    <xf numFmtId="164" fontId="2" fillId="28" borderId="0" xfId="28" applyNumberFormat="1" applyFont="1" applyFill="1"/>
    <xf numFmtId="164" fontId="2" fillId="28" borderId="0" xfId="28" applyNumberFormat="1" applyFont="1" applyFill="1" applyBorder="1"/>
    <xf numFmtId="164" fontId="2" fillId="28" borderId="0" xfId="0" applyNumberFormat="1" applyFont="1" applyFill="1" applyBorder="1"/>
    <xf numFmtId="3" fontId="30" fillId="28" borderId="0" xfId="28" applyNumberFormat="1" applyFont="1" applyFill="1" applyBorder="1"/>
    <xf numFmtId="0" fontId="1" fillId="0" borderId="0" xfId="117"/>
    <xf numFmtId="164" fontId="32" fillId="32" borderId="9" xfId="28" applyNumberFormat="1" applyFont="1" applyFill="1" applyBorder="1"/>
    <xf numFmtId="164" fontId="30" fillId="27" borderId="0" xfId="28" applyNumberFormat="1" applyFont="1" applyFill="1" applyAlignment="1">
      <alignment horizontal="center" wrapText="1"/>
    </xf>
    <xf numFmtId="164" fontId="30" fillId="27" borderId="7" xfId="28" applyNumberFormat="1" applyFont="1" applyFill="1" applyBorder="1" applyAlignment="1">
      <alignment horizontal="center" wrapText="1"/>
    </xf>
    <xf numFmtId="164" fontId="30" fillId="27" borderId="13" xfId="28" applyNumberFormat="1" applyFont="1" applyFill="1" applyBorder="1" applyAlignment="1">
      <alignment horizontal="center"/>
    </xf>
    <xf numFmtId="164" fontId="30" fillId="27" borderId="13" xfId="28" applyNumberFormat="1" applyFont="1" applyFill="1" applyBorder="1" applyAlignment="1">
      <alignment horizontal="center" wrapText="1"/>
    </xf>
    <xf numFmtId="164" fontId="30" fillId="27" borderId="6" xfId="28" applyNumberFormat="1" applyFont="1" applyFill="1" applyBorder="1" applyAlignment="1">
      <alignment horizontal="center" wrapText="1"/>
    </xf>
    <xf numFmtId="164" fontId="46" fillId="30" borderId="13" xfId="28" applyNumberFormat="1" applyFont="1" applyFill="1" applyBorder="1" applyAlignment="1">
      <alignment horizontal="center" wrapText="1"/>
    </xf>
    <xf numFmtId="164" fontId="46" fillId="30" borderId="6" xfId="28" applyNumberFormat="1" applyFont="1" applyFill="1" applyBorder="1" applyAlignment="1">
      <alignment horizontal="center" wrapText="1"/>
    </xf>
    <xf numFmtId="164" fontId="46" fillId="30" borderId="13" xfId="28" applyNumberFormat="1" applyFont="1" applyFill="1" applyBorder="1" applyAlignment="1">
      <alignment horizontal="center"/>
    </xf>
    <xf numFmtId="164" fontId="46" fillId="30" borderId="0" xfId="28" applyNumberFormat="1" applyFont="1" applyFill="1" applyAlignment="1">
      <alignment horizontal="center" wrapText="1"/>
    </xf>
    <xf numFmtId="164" fontId="46" fillId="30" borderId="7" xfId="28" applyNumberFormat="1" applyFont="1" applyFill="1" applyBorder="1" applyAlignment="1">
      <alignment horizontal="center" wrapText="1"/>
    </xf>
    <xf numFmtId="0" fontId="46" fillId="30" borderId="0" xfId="0" applyFont="1" applyFill="1" applyAlignment="1">
      <alignment horizontal="center"/>
    </xf>
    <xf numFmtId="0" fontId="46" fillId="30" borderId="0" xfId="0" applyFont="1" applyFill="1" applyBorder="1" applyAlignment="1">
      <alignment horizontal="center"/>
    </xf>
  </cellXfs>
  <cellStyles count="118">
    <cellStyle name=" 1" xfId="45" xr:uid="{00000000-0005-0000-0000-000000000000}"/>
    <cellStyle name="_Book4_Unregulated Opex " xfId="43" xr:uid="{00000000-0005-0000-0000-000001000000}"/>
    <cellStyle name="_Mar 09 " xfId="46" xr:uid="{00000000-0005-0000-0000-000002000000}"/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 customBuiltin="1"/>
    <cellStyle name="Comma [0]" xfId="52" builtinId="6" customBuiltin="1"/>
    <cellStyle name="Comma 2" xfId="56" xr:uid="{00000000-0005-0000-0000-000020000000}"/>
    <cellStyle name="Comma 2 2" xfId="61" xr:uid="{00000000-0005-0000-0000-000021000000}"/>
    <cellStyle name="Comma 2 2 2" xfId="62" xr:uid="{00000000-0005-0000-0000-000022000000}"/>
    <cellStyle name="Comma 2 2 2 2" xfId="63" xr:uid="{00000000-0005-0000-0000-000023000000}"/>
    <cellStyle name="Comma 2 2 3" xfId="64" xr:uid="{00000000-0005-0000-0000-000024000000}"/>
    <cellStyle name="Comma 2 3" xfId="65" xr:uid="{00000000-0005-0000-0000-000025000000}"/>
    <cellStyle name="Comma 2 3 2" xfId="66" xr:uid="{00000000-0005-0000-0000-000026000000}"/>
    <cellStyle name="Comma 2 4" xfId="67" xr:uid="{00000000-0005-0000-0000-000027000000}"/>
    <cellStyle name="Comma 3" xfId="68" xr:uid="{00000000-0005-0000-0000-000028000000}"/>
    <cellStyle name="Comma 3 2" xfId="69" xr:uid="{00000000-0005-0000-0000-000029000000}"/>
    <cellStyle name="Comma 3 2 2" xfId="70" xr:uid="{00000000-0005-0000-0000-00002A000000}"/>
    <cellStyle name="Comma 3 2 2 2" xfId="71" xr:uid="{00000000-0005-0000-0000-00002B000000}"/>
    <cellStyle name="Comma 3 2 3" xfId="72" xr:uid="{00000000-0005-0000-0000-00002C000000}"/>
    <cellStyle name="Comma 3 3" xfId="73" xr:uid="{00000000-0005-0000-0000-00002D000000}"/>
    <cellStyle name="Comma 3 3 2" xfId="74" xr:uid="{00000000-0005-0000-0000-00002E000000}"/>
    <cellStyle name="Comma 3 4" xfId="75" xr:uid="{00000000-0005-0000-0000-00002F000000}"/>
    <cellStyle name="Comma 4" xfId="76" xr:uid="{00000000-0005-0000-0000-000030000000}"/>
    <cellStyle name="Comma 4 2" xfId="77" xr:uid="{00000000-0005-0000-0000-000031000000}"/>
    <cellStyle name="Comma 4 2 2" xfId="78" xr:uid="{00000000-0005-0000-0000-000032000000}"/>
    <cellStyle name="Comma 4 2 2 2" xfId="79" xr:uid="{00000000-0005-0000-0000-000033000000}"/>
    <cellStyle name="Comma 4 2 3" xfId="80" xr:uid="{00000000-0005-0000-0000-000034000000}"/>
    <cellStyle name="Comma 4 3" xfId="81" xr:uid="{00000000-0005-0000-0000-000035000000}"/>
    <cellStyle name="Comma 4 3 2" xfId="82" xr:uid="{00000000-0005-0000-0000-000036000000}"/>
    <cellStyle name="Comma 4 4" xfId="83" xr:uid="{00000000-0005-0000-0000-000037000000}"/>
    <cellStyle name="Comma 5" xfId="84" xr:uid="{00000000-0005-0000-0000-000038000000}"/>
    <cellStyle name="Comma 5 2" xfId="85" xr:uid="{00000000-0005-0000-0000-000039000000}"/>
    <cellStyle name="Comma 5 2 2" xfId="86" xr:uid="{00000000-0005-0000-0000-00003A000000}"/>
    <cellStyle name="Comma 5 3" xfId="87" xr:uid="{00000000-0005-0000-0000-00003B000000}"/>
    <cellStyle name="Comma 6" xfId="88" xr:uid="{00000000-0005-0000-0000-00003C000000}"/>
    <cellStyle name="Comma 6 2" xfId="89" xr:uid="{00000000-0005-0000-0000-00003D000000}"/>
    <cellStyle name="Comma 7" xfId="90" xr:uid="{00000000-0005-0000-0000-00003E000000}"/>
    <cellStyle name="Currency" xfId="53" builtinId="4" customBuiltin="1"/>
    <cellStyle name="Currency [0]" xfId="54" builtinId="7" customBuiltin="1"/>
    <cellStyle name="Currency 2" xfId="91" xr:uid="{00000000-0005-0000-0000-000041000000}"/>
    <cellStyle name="Currency 2 2" xfId="92" xr:uid="{00000000-0005-0000-0000-000042000000}"/>
    <cellStyle name="Currency 2 2 2" xfId="93" xr:uid="{00000000-0005-0000-0000-000043000000}"/>
    <cellStyle name="Currency 2 2 2 2" xfId="94" xr:uid="{00000000-0005-0000-0000-000044000000}"/>
    <cellStyle name="Currency 2 2 3" xfId="95" xr:uid="{00000000-0005-0000-0000-000045000000}"/>
    <cellStyle name="Currency 2 3" xfId="96" xr:uid="{00000000-0005-0000-0000-000046000000}"/>
    <cellStyle name="Currency 2 3 2" xfId="97" xr:uid="{00000000-0005-0000-0000-000047000000}"/>
    <cellStyle name="Currency 2 4" xfId="98" xr:uid="{00000000-0005-0000-0000-000048000000}"/>
    <cellStyle name="Currency 3" xfId="99" xr:uid="{00000000-0005-0000-0000-000049000000}"/>
    <cellStyle name="Currency 3 2" xfId="100" xr:uid="{00000000-0005-0000-0000-00004A000000}"/>
    <cellStyle name="Currency 3 2 2" xfId="101" xr:uid="{00000000-0005-0000-0000-00004B000000}"/>
    <cellStyle name="Currency 3 3" xfId="102" xr:uid="{00000000-0005-0000-0000-00004C000000}"/>
    <cellStyle name="Currency 4" xfId="103" xr:uid="{00000000-0005-0000-0000-00004D000000}"/>
    <cellStyle name="Currency 4 2" xfId="104" xr:uid="{00000000-0005-0000-0000-00004E000000}"/>
    <cellStyle name="Currency 5" xfId="105" xr:uid="{00000000-0005-0000-0000-00004F000000}"/>
    <cellStyle name="Explanatory Text" xfId="29" builtinId="53" customBuiltin="1"/>
    <cellStyle name="Good" xfId="30" builtinId="26" customBuiltin="1"/>
    <cellStyle name="Heading 1" xfId="31" builtinId="16" customBuiltin="1"/>
    <cellStyle name="Heading 2" xfId="32" builtinId="17" customBuiltin="1"/>
    <cellStyle name="Heading 3" xfId="33" builtinId="18" customBuiltin="1"/>
    <cellStyle name="Heading 4" xfId="34" builtinId="19" customBuiltin="1"/>
    <cellStyle name="Hyperlink 2" xfId="106" xr:uid="{00000000-0005-0000-0000-000056000000}"/>
    <cellStyle name="Input" xfId="35" builtinId="20" customBuiltin="1"/>
    <cellStyle name="Input 3dp" xfId="107" xr:uid="{00000000-0005-0000-0000-000058000000}"/>
    <cellStyle name="Linked Cell" xfId="36" builtinId="24" customBuiltin="1"/>
    <cellStyle name="Neutral" xfId="37" builtinId="28" customBuiltin="1"/>
    <cellStyle name="Normal" xfId="0" builtinId="0" customBuiltin="1"/>
    <cellStyle name="Normal 2" xfId="55" xr:uid="{00000000-0005-0000-0000-00005C000000}"/>
    <cellStyle name="Normal 2 2" xfId="109" xr:uid="{00000000-0005-0000-0000-00005D000000}"/>
    <cellStyle name="Normal 2 3" xfId="110" xr:uid="{00000000-0005-0000-0000-00005E000000}"/>
    <cellStyle name="Normal 2_Capex calcs" xfId="108" xr:uid="{00000000-0005-0000-0000-00005F000000}"/>
    <cellStyle name="Normal 235" xfId="111" xr:uid="{00000000-0005-0000-0000-000060000000}"/>
    <cellStyle name="Normal 3" xfId="58" xr:uid="{00000000-0005-0000-0000-000061000000}"/>
    <cellStyle name="Normal 3 2" xfId="113" xr:uid="{00000000-0005-0000-0000-000062000000}"/>
    <cellStyle name="Normal 3_Capex calcs" xfId="112" xr:uid="{00000000-0005-0000-0000-000063000000}"/>
    <cellStyle name="Normal 4" xfId="57" xr:uid="{00000000-0005-0000-0000-000064000000}"/>
    <cellStyle name="Normal 5" xfId="59" xr:uid="{00000000-0005-0000-0000-000065000000}"/>
    <cellStyle name="Normal 6" xfId="115" xr:uid="{3B5D768E-19EB-42FF-A85D-CC8546C6DB01}"/>
    <cellStyle name="Normal 6 2" xfId="117" xr:uid="{EB01EC42-B101-4B2C-9E9A-7C090A2ED145}"/>
    <cellStyle name="Note" xfId="38" builtinId="10" customBuiltin="1"/>
    <cellStyle name="Output" xfId="39" builtinId="21" customBuiltin="1"/>
    <cellStyle name="Percent" xfId="116" builtinId="5"/>
    <cellStyle name="Percent 2" xfId="60" xr:uid="{00000000-0005-0000-0000-000068000000}"/>
    <cellStyle name="Percent 3" xfId="114" xr:uid="{00000000-0005-0000-0000-000069000000}"/>
    <cellStyle name="Subtitle" xfId="44" xr:uid="{00000000-0005-0000-0000-00006A000000}"/>
    <cellStyle name="Table Heading" xfId="48" xr:uid="{00000000-0005-0000-0000-00006B000000}"/>
    <cellStyle name="Table Text" xfId="51" xr:uid="{00000000-0005-0000-0000-00006C000000}"/>
    <cellStyle name="Table Text With Lines" xfId="49" xr:uid="{00000000-0005-0000-0000-00006D000000}"/>
    <cellStyle name="Table Text With Lines/Fill" xfId="47" xr:uid="{00000000-0005-0000-0000-00006E000000}"/>
    <cellStyle name="Table Total Row" xfId="50" xr:uid="{00000000-0005-0000-0000-00006F000000}"/>
    <cellStyle name="Title" xfId="40" builtinId="15" customBuiltin="1"/>
    <cellStyle name="Total" xfId="41" builtinId="25" customBuiltin="1"/>
    <cellStyle name="Warning Text" xfId="42" builtinId="11" customBuiltin="1"/>
  </cellStyles>
  <dxfs count="4">
    <dxf>
      <fill>
        <patternFill>
          <bgColor theme="2"/>
        </patternFill>
      </fill>
    </dxf>
    <dxf>
      <font>
        <b/>
        <i val="0"/>
        <color rgb="FFFFFFFF"/>
      </font>
      <fill>
        <patternFill>
          <bgColor theme="3"/>
        </patternFill>
      </fill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</dxf>
    <dxf>
      <font>
        <b val="0"/>
        <i val="0"/>
        <color theme="1"/>
        <name val="Calibri"/>
        <scheme val="minor"/>
      </font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</dxf>
    <dxf>
      <font>
        <b/>
        <i val="0"/>
      </font>
    </dxf>
  </dxfs>
  <tableStyles count="2" defaultTableStyle="TableStyleMedium2" defaultPivotStyle="PivotStyleLight16">
    <tableStyle name="PivotTable Style 1" table="0" count="1" xr9:uid="{00000000-0011-0000-FFFF-FFFF00000000}">
      <tableStyleElement type="firstSubtotalRow" dxfId="3"/>
    </tableStyle>
    <tableStyle name="Western Power Table Grid" pivot="0" count="3" xr9:uid="{00000000-0011-0000-FFFF-FFFF01000000}">
      <tableStyleElement type="wholeTable" dxfId="2"/>
      <tableStyleElement type="headerRow" dxfId="1"/>
      <tableStyleElement type="secondRowStripe" dxfId="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3C71"/>
      <color rgb="FF008C95"/>
      <color rgb="FFE35205"/>
      <color rgb="FFF2A900"/>
      <color rgb="FF615E9B"/>
      <color rgb="FF00A3E0"/>
      <color rgb="FF43B02A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microsoft.com/office/2017/10/relationships/person" Target="persons/perso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3.xml"/><Relationship Id="rId25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23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strRef>
              <c:f>'By driver'!$B$1</c:f>
              <c:strCache>
                <c:ptCount val="1"/>
                <c:pt idx="0">
                  <c:v>Total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chemeClr val="tx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E8DB-4EA5-A93B-49A7879AAB30}"/>
              </c:ext>
            </c:extLst>
          </c:dPt>
          <c:dPt>
            <c:idx val="1"/>
            <c:bubble3D val="0"/>
            <c:spPr>
              <a:solidFill>
                <a:schemeClr val="bg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E8DB-4EA5-A93B-49A7879AAB30}"/>
              </c:ext>
            </c:extLst>
          </c:dPt>
          <c:dPt>
            <c:idx val="2"/>
            <c:bubble3D val="0"/>
            <c:spPr>
              <a:solidFill>
                <a:srgbClr val="43B02A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E8DB-4EA5-A93B-49A7879AAB30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fld id="{322DD10C-9156-4531-9881-2EB7C79952A6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
</a:t>
                    </a:r>
                    <a:fld id="{CE7E8EB6-F8B0-4554-88F2-6FEC79D85894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 m
(</a:t>
                    </a:r>
                    <a:fld id="{047287CE-A926-40D0-8755-B900D5921825}" type="PERCENTAGE">
                      <a:rPr lang="en-US" baseline="0"/>
                      <a:pPr/>
                      <a:t>[PERCENTAGE]</a:t>
                    </a:fld>
                    <a:r>
                      <a:rPr lang="en-US" baseline="0"/>
                      <a:t>)</a:t>
                    </a:r>
                  </a:p>
                </c:rich>
              </c:tx>
              <c:dLblPos val="ctr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E8DB-4EA5-A93B-49A7879AAB30}"/>
                </c:ext>
              </c:extLst>
            </c:dLbl>
            <c:dLbl>
              <c:idx val="1"/>
              <c:layout>
                <c:manualLayout>
                  <c:x val="0.17843277777777775"/>
                  <c:y val="5.3468803418803466E-2"/>
                </c:manualLayout>
              </c:layout>
              <c:tx>
                <c:rich>
                  <a:bodyPr/>
                  <a:lstStyle/>
                  <a:p>
                    <a:fld id="{742B1C5B-AA40-45D7-9BC2-964A696AEFBA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
</a:t>
                    </a:r>
                    <a:fld id="{0C6198F4-D4EA-4360-AA63-AC4702D788DD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 m
(</a:t>
                    </a:r>
                    <a:fld id="{39A1A88E-EE42-485B-99A4-FDD1448653E8}" type="PERCENTAGE">
                      <a:rPr lang="en-US" baseline="0"/>
                      <a:pPr/>
                      <a:t>[PERCENTAGE]</a:t>
                    </a:fld>
                    <a:r>
                      <a:rPr lang="en-US" baseline="0"/>
                      <a:t>)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E8DB-4EA5-A93B-49A7879AAB30}"/>
                </c:ext>
              </c:extLst>
            </c:dLbl>
            <c:dLbl>
              <c:idx val="2"/>
              <c:layout>
                <c:manualLayout>
                  <c:x val="0.14581481481481481"/>
                  <c:y val="0.13473112948539565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100" b="1" i="0" u="none" strike="noStrike" kern="1200" baseline="0">
                        <a:solidFill>
                          <a:schemeClr val="bg1"/>
                        </a:solidFill>
                        <a:latin typeface="Calibri" panose="020F0502020204030204" pitchFamily="34" charset="0"/>
                        <a:ea typeface="Tahoma" panose="020B0604030504040204" pitchFamily="34" charset="0"/>
                        <a:cs typeface="Calibri" panose="020F0502020204030204" pitchFamily="34" charset="0"/>
                      </a:defRPr>
                    </a:pPr>
                    <a:fld id="{7F611764-282D-4612-A6CB-8DD40622853D}" type="CATEGORYNAME">
                      <a:rPr lang="en-US"/>
                      <a:pPr>
                        <a:defRPr sz="1100" b="1">
                          <a:solidFill>
                            <a:schemeClr val="bg1"/>
                          </a:solidFill>
                          <a:latin typeface="Calibri" panose="020F0502020204030204" pitchFamily="34" charset="0"/>
                          <a:ea typeface="Tahoma" panose="020B0604030504040204" pitchFamily="34" charset="0"/>
                          <a:cs typeface="Calibri" panose="020F0502020204030204" pitchFamily="34" charset="0"/>
                        </a:defRPr>
                      </a:pPr>
                      <a:t>[CATEGORY NAME]</a:t>
                    </a:fld>
                    <a:r>
                      <a:rPr lang="en-US" baseline="0"/>
                      <a:t>
</a:t>
                    </a:r>
                    <a:fld id="{60A59E72-F1CE-4EB6-B4AB-D91554B1E844}" type="VALUE">
                      <a:rPr lang="en-US" baseline="0"/>
                      <a:pPr>
                        <a:defRPr sz="1100" b="1">
                          <a:solidFill>
                            <a:schemeClr val="bg1"/>
                          </a:solidFill>
                          <a:latin typeface="Calibri" panose="020F0502020204030204" pitchFamily="34" charset="0"/>
                          <a:ea typeface="Tahoma" panose="020B0604030504040204" pitchFamily="34" charset="0"/>
                          <a:cs typeface="Calibri" panose="020F0502020204030204" pitchFamily="34" charset="0"/>
                        </a:defRPr>
                      </a:pPr>
                      <a:t>[VALUE]</a:t>
                    </a:fld>
                    <a:r>
                      <a:rPr lang="en-US" baseline="0"/>
                      <a:t> m
(</a:t>
                    </a:r>
                    <a:fld id="{3F1990F1-8CAE-4446-8066-4094D4F97BBF}" type="PERCENTAGE">
                      <a:rPr lang="en-US" baseline="0"/>
                      <a:pPr>
                        <a:defRPr sz="1100" b="1">
                          <a:solidFill>
                            <a:schemeClr val="bg1"/>
                          </a:solidFill>
                          <a:latin typeface="Calibri" panose="020F0502020204030204" pitchFamily="34" charset="0"/>
                          <a:ea typeface="Tahoma" panose="020B0604030504040204" pitchFamily="34" charset="0"/>
                          <a:cs typeface="Calibri" panose="020F0502020204030204" pitchFamily="34" charset="0"/>
                        </a:defRPr>
                      </a:pPr>
                      <a:t>[PERCENTAGE]</a:t>
                    </a:fld>
                    <a:r>
                      <a:rPr lang="en-US" baseline="0"/>
                      <a:t>)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chemeClr val="bg1"/>
                      </a:solidFill>
                      <a:latin typeface="Calibri" panose="020F0502020204030204" pitchFamily="34" charset="0"/>
                      <a:ea typeface="Tahoma" panose="020B0604030504040204" pitchFamily="34" charset="0"/>
                      <a:cs typeface="Calibri" panose="020F0502020204030204" pitchFamily="34" charset="0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15928388888888889"/>
                      <c:h val="0.24834444444444445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E8DB-4EA5-A93B-49A7879AAB3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bg1"/>
                    </a:solidFill>
                    <a:latin typeface="Calibri" panose="020F0502020204030204" pitchFamily="34" charset="0"/>
                    <a:ea typeface="Tahoma" panose="020B0604030504040204" pitchFamily="34" charset="0"/>
                    <a:cs typeface="Calibri" panose="020F0502020204030204" pitchFamily="34" charset="0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'By driver'!$A$2:$A$4</c:f>
              <c:strCache>
                <c:ptCount val="3"/>
                <c:pt idx="0">
                  <c:v>Delivering for customers</c:v>
                </c:pt>
                <c:pt idx="1">
                  <c:v>A good employer</c:v>
                </c:pt>
                <c:pt idx="2">
                  <c:v>Sustainably cost efficient</c:v>
                </c:pt>
              </c:strCache>
            </c:strRef>
          </c:cat>
          <c:val>
            <c:numRef>
              <c:f>'By driver'!$B$2:$B$4</c:f>
              <c:numCache>
                <c:formatCode>"$"#,##0.0,</c:formatCode>
                <c:ptCount val="3"/>
                <c:pt idx="0">
                  <c:v>184944.21315580237</c:v>
                </c:pt>
                <c:pt idx="1">
                  <c:v>70540.447206581899</c:v>
                </c:pt>
                <c:pt idx="2">
                  <c:v>32556.847722863062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8DB-4EA5-A93B-49A7879AAB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741680017270566"/>
          <c:y val="5.6961697215233989E-2"/>
          <c:w val="0.71005283430480282"/>
          <c:h val="0.6805900610971346"/>
        </c:manualLayout>
      </c:layout>
      <c:pieChart>
        <c:varyColors val="1"/>
        <c:ser>
          <c:idx val="0"/>
          <c:order val="0"/>
          <c:tx>
            <c:strRef>
              <c:f>'By asset class'!$B$1</c:f>
              <c:strCache>
                <c:ptCount val="1"/>
                <c:pt idx="0">
                  <c:v>Total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rgbClr val="008C95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37B-4274-951D-03127B0C477B}"/>
              </c:ext>
            </c:extLst>
          </c:dPt>
          <c:dPt>
            <c:idx val="1"/>
            <c:bubble3D val="0"/>
            <c:spPr>
              <a:solidFill>
                <a:srgbClr val="E35205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037B-4274-951D-03127B0C477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037B-4274-951D-03127B0C477B}"/>
              </c:ext>
            </c:extLst>
          </c:dPt>
          <c:dPt>
            <c:idx val="3"/>
            <c:bubble3D val="0"/>
            <c:spPr>
              <a:solidFill>
                <a:srgbClr val="F2A90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037B-4274-951D-03127B0C477B}"/>
              </c:ext>
            </c:extLst>
          </c:dPt>
          <c:dPt>
            <c:idx val="4"/>
            <c:bubble3D val="0"/>
            <c:spPr>
              <a:solidFill>
                <a:srgbClr val="615E9B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037B-4274-951D-03127B0C477B}"/>
              </c:ext>
            </c:extLst>
          </c:dPt>
          <c:dPt>
            <c:idx val="5"/>
            <c:bubble3D val="0"/>
            <c:spPr>
              <a:solidFill>
                <a:srgbClr val="00A3E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037B-4274-951D-03127B0C477B}"/>
              </c:ext>
            </c:extLst>
          </c:dPt>
          <c:dPt>
            <c:idx val="6"/>
            <c:bubble3D val="0"/>
            <c:spPr>
              <a:solidFill>
                <a:srgbClr val="9E007E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037B-4274-951D-03127B0C477B}"/>
              </c:ext>
            </c:extLst>
          </c:dPt>
          <c:dPt>
            <c:idx val="7"/>
            <c:bubble3D val="0"/>
            <c:spPr>
              <a:solidFill>
                <a:srgbClr val="003C7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E-D3BD-4940-A0A1-B351373A019A}"/>
              </c:ext>
            </c:extLst>
          </c:dPt>
          <c:dLbls>
            <c:dLbl>
              <c:idx val="0"/>
              <c:layout>
                <c:manualLayout>
                  <c:x val="0.21921925925925922"/>
                  <c:y val="6.339957264957263E-3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100" b="1" i="0" u="none" strike="noStrike" kern="1200" baseline="0">
                        <a:solidFill>
                          <a:sysClr val="windowText" lastClr="000000"/>
                        </a:solidFill>
                        <a:latin typeface="+mn-lt"/>
                        <a:ea typeface="Tahoma" panose="020B0604030504040204" pitchFamily="34" charset="0"/>
                        <a:cs typeface="Tahoma" panose="020B0604030504040204" pitchFamily="34" charset="0"/>
                      </a:defRPr>
                    </a:pPr>
                    <a:fld id="{1C8F174B-63E2-4CF2-9E71-E2BA4034307B}" type="CATEGORYNAME">
                      <a:rPr lang="en-US"/>
                      <a:pPr>
                        <a:defRPr sz="1100" b="1">
                          <a:solidFill>
                            <a:sysClr val="windowText" lastClr="000000"/>
                          </a:solidFill>
                          <a:latin typeface="+mn-lt"/>
                        </a:defRPr>
                      </a:pPr>
                      <a:t>[CATEGORY NAME]</a:t>
                    </a:fld>
                    <a:r>
                      <a:rPr lang="en-US" baseline="0"/>
                      <a:t>
</a:t>
                    </a:r>
                    <a:fld id="{213E6682-0C5C-4159-9D2E-26D4786AF753}" type="VALUE">
                      <a:rPr lang="en-US" baseline="0"/>
                      <a:pPr>
                        <a:defRPr sz="1100" b="1">
                          <a:solidFill>
                            <a:sysClr val="windowText" lastClr="000000"/>
                          </a:solidFill>
                          <a:latin typeface="+mn-lt"/>
                        </a:defRPr>
                      </a:pPr>
                      <a:t>[VALUE]</a:t>
                    </a:fld>
                    <a:r>
                      <a:rPr lang="en-US" baseline="0"/>
                      <a:t> m</a:t>
                    </a:r>
                  </a:p>
                  <a:p>
                    <a:pPr>
                      <a:defRPr sz="1100" b="1">
                        <a:solidFill>
                          <a:sysClr val="windowText" lastClr="000000"/>
                        </a:solidFill>
                        <a:latin typeface="+mn-lt"/>
                      </a:defRPr>
                    </a:pPr>
                    <a:r>
                      <a:rPr lang="en-US" baseline="0"/>
                      <a:t>(</a:t>
                    </a:r>
                    <a:fld id="{264C1C1A-F1FC-4E0F-A4B2-2202F4EC01F4}" type="PERCENTAGE">
                      <a:rPr lang="en-US" baseline="0"/>
                      <a:pPr>
                        <a:defRPr sz="1100" b="1">
                          <a:solidFill>
                            <a:sysClr val="windowText" lastClr="000000"/>
                          </a:solidFill>
                          <a:latin typeface="+mn-lt"/>
                        </a:defRPr>
                      </a:pPr>
                      <a:t>[PERCENTAGE]</a:t>
                    </a:fld>
                    <a:r>
                      <a:rPr lang="en-US" baseline="0"/>
                      <a:t>)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Tahoma" panose="020B0604030504040204" pitchFamily="34" charset="0"/>
                      <a:cs typeface="Tahoma" panose="020B0604030504040204" pitchFamily="34" charset="0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0022499999999999"/>
                      <c:h val="0.1297679487179487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037B-4274-951D-03127B0C477B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76D9D66C-05C4-4179-BCF2-6BC97972CD7F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
</a:t>
                    </a:r>
                    <a:fld id="{16014936-DD0E-4A87-AF0D-8962C7BE5359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 m
(</a:t>
                    </a:r>
                    <a:fld id="{F139F42F-BBB4-4D92-8DC2-70B87EA2D243}" type="PERCENTAGE">
                      <a:rPr lang="en-US" baseline="0"/>
                      <a:pPr/>
                      <a:t>[PERCENTAGE]</a:t>
                    </a:fld>
                    <a:r>
                      <a:rPr lang="en-US" baseline="0"/>
                      <a:t>)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037B-4274-951D-03127B0C477B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385D4EE3-0201-4C24-9FD5-B64CC6153A37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
</a:t>
                    </a:r>
                    <a:fld id="{5C7DD333-D95E-4D97-A4D2-12416D4A816E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 m
(</a:t>
                    </a:r>
                    <a:fld id="{9CEC84CB-4B87-47C4-B2A2-143729D87AB8}" type="PERCENTAGE">
                      <a:rPr lang="en-US" baseline="0"/>
                      <a:pPr/>
                      <a:t>[PERCENTAGE]</a:t>
                    </a:fld>
                    <a:r>
                      <a:rPr lang="en-US" baseline="0"/>
                      <a:t>)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037B-4274-951D-03127B0C477B}"/>
                </c:ext>
              </c:extLst>
            </c:dLbl>
            <c:dLbl>
              <c:idx val="3"/>
              <c:layout>
                <c:manualLayout>
                  <c:x val="3.5472870370370196E-2"/>
                  <c:y val="-6.5348290598290643E-3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100" b="1" i="0" u="none" strike="noStrike" kern="1200" baseline="0">
                        <a:solidFill>
                          <a:sysClr val="windowText" lastClr="000000"/>
                        </a:solidFill>
                        <a:latin typeface="+mn-lt"/>
                        <a:ea typeface="Tahoma" panose="020B0604030504040204" pitchFamily="34" charset="0"/>
                        <a:cs typeface="Tahoma" panose="020B0604030504040204" pitchFamily="34" charset="0"/>
                      </a:defRPr>
                    </a:pPr>
                    <a:fld id="{ECD07952-471F-416B-9715-9DB9869B47B9}" type="CATEGORYNAME">
                      <a:rPr lang="en-US"/>
                      <a:pPr>
                        <a:defRPr sz="1100" b="1">
                          <a:solidFill>
                            <a:sysClr val="windowText" lastClr="000000"/>
                          </a:solidFill>
                          <a:latin typeface="+mn-lt"/>
                        </a:defRPr>
                      </a:pPr>
                      <a:t>[CATEGORY NAME]</a:t>
                    </a:fld>
                    <a:r>
                      <a:rPr lang="en-US" baseline="0"/>
                      <a:t>
</a:t>
                    </a:r>
                    <a:fld id="{6F5ADCD9-CCF6-4132-872B-3003D00A3AF4}" type="VALUE">
                      <a:rPr lang="en-US" baseline="0"/>
                      <a:pPr>
                        <a:defRPr sz="1100" b="1">
                          <a:solidFill>
                            <a:sysClr val="windowText" lastClr="000000"/>
                          </a:solidFill>
                          <a:latin typeface="+mn-lt"/>
                        </a:defRPr>
                      </a:pPr>
                      <a:t>[VALUE]</a:t>
                    </a:fld>
                    <a:r>
                      <a:rPr lang="en-US" baseline="0"/>
                      <a:t> m
(</a:t>
                    </a:r>
                    <a:fld id="{EA119088-8A78-4CA1-9FD0-337919D5128D}" type="PERCENTAGE">
                      <a:rPr lang="en-US" baseline="0"/>
                      <a:pPr>
                        <a:defRPr sz="1100" b="1">
                          <a:solidFill>
                            <a:sysClr val="windowText" lastClr="000000"/>
                          </a:solidFill>
                          <a:latin typeface="+mn-lt"/>
                        </a:defRPr>
                      </a:pPr>
                      <a:t>[PERCENTAGE]</a:t>
                    </a:fld>
                    <a:r>
                      <a:rPr lang="en-US" baseline="0"/>
                      <a:t>)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Tahoma" panose="020B0604030504040204" pitchFamily="34" charset="0"/>
                      <a:cs typeface="Tahoma" panose="020B0604030504040204" pitchFamily="34" charset="0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11021944444444443"/>
                      <c:h val="0.1423594017094017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037B-4274-951D-03127B0C477B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F1FD79D6-DABA-4B33-B301-13834E143FBD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
</a:t>
                    </a:r>
                    <a:fld id="{7DE46A8A-24EF-499C-A34C-6DC94ED76CE8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 m
(</a:t>
                    </a:r>
                    <a:fld id="{3634B974-71FF-44FA-9ED9-B5144A6A6AB1}" type="PERCENTAGE">
                      <a:rPr lang="en-US" baseline="0"/>
                      <a:pPr/>
                      <a:t>[PERCENTAGE]</a:t>
                    </a:fld>
                    <a:r>
                      <a:rPr lang="en-US" baseline="0"/>
                      <a:t>)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9-037B-4274-951D-03127B0C477B}"/>
                </c:ext>
              </c:extLst>
            </c:dLbl>
            <c:dLbl>
              <c:idx val="5"/>
              <c:layout>
                <c:manualLayout>
                  <c:x val="-0.16462962962962963"/>
                  <c:y val="8.9123931623932319E-4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100" b="1" i="0" u="none" strike="noStrike" kern="1200" baseline="0">
                        <a:solidFill>
                          <a:sysClr val="windowText" lastClr="000000"/>
                        </a:solidFill>
                        <a:latin typeface="+mn-lt"/>
                        <a:ea typeface="Tahoma" panose="020B0604030504040204" pitchFamily="34" charset="0"/>
                        <a:cs typeface="Tahoma" panose="020B0604030504040204" pitchFamily="34" charset="0"/>
                      </a:defRPr>
                    </a:pPr>
                    <a:fld id="{14781286-3447-494C-B9C6-64FE66EF319A}" type="CATEGORYNAME">
                      <a:rPr lang="en-US"/>
                      <a:pPr>
                        <a:defRPr sz="1100" b="1">
                          <a:solidFill>
                            <a:sysClr val="windowText" lastClr="000000"/>
                          </a:solidFill>
                          <a:latin typeface="+mn-lt"/>
                        </a:defRPr>
                      </a:pPr>
                      <a:t>[CATEGORY NAME]</a:t>
                    </a:fld>
                    <a:r>
                      <a:rPr lang="en-US" baseline="0"/>
                      <a:t>
</a:t>
                    </a:r>
                    <a:fld id="{3517CC7A-F80C-4126-9B88-3FFE226BE12A}" type="VALUE">
                      <a:rPr lang="en-US" baseline="0"/>
                      <a:pPr>
                        <a:defRPr sz="1100" b="1">
                          <a:solidFill>
                            <a:sysClr val="windowText" lastClr="000000"/>
                          </a:solidFill>
                          <a:latin typeface="+mn-lt"/>
                        </a:defRPr>
                      </a:pPr>
                      <a:t>[VALUE]</a:t>
                    </a:fld>
                    <a:r>
                      <a:rPr lang="en-US" baseline="0"/>
                      <a:t> m
(</a:t>
                    </a:r>
                    <a:fld id="{C4EF0456-FC20-4ABB-BA95-E3D2E6857DDD}" type="PERCENTAGE">
                      <a:rPr lang="en-US" baseline="0"/>
                      <a:pPr>
                        <a:defRPr sz="1100" b="1">
                          <a:solidFill>
                            <a:sysClr val="windowText" lastClr="000000"/>
                          </a:solidFill>
                          <a:latin typeface="+mn-lt"/>
                        </a:defRPr>
                      </a:pPr>
                      <a:t>[PERCENTAGE]</a:t>
                    </a:fld>
                    <a:r>
                      <a:rPr lang="en-US" baseline="0"/>
                      <a:t>)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Tahoma" panose="020B0604030504040204" pitchFamily="34" charset="0"/>
                      <a:cs typeface="Tahoma" panose="020B0604030504040204" pitchFamily="34" charset="0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240138888888889"/>
                      <c:h val="0.17367521367521369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B-037B-4274-951D-03127B0C477B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8B255C00-A1E3-4077-BBC0-CAA310EACA3D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
</a:t>
                    </a:r>
                    <a:fld id="{A0485B79-4DCA-4A80-B1BD-9BB431F95ABF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 m
(</a:t>
                    </a:r>
                    <a:fld id="{7F10EF63-0EF8-461E-B681-8BD709DCAEF6}" type="PERCENTAGE">
                      <a:rPr lang="en-US" baseline="0"/>
                      <a:pPr/>
                      <a:t>[PERCENTAGE]</a:t>
                    </a:fld>
                    <a:r>
                      <a:rPr lang="en-US" baseline="0"/>
                      <a:t>)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D-037B-4274-951D-03127B0C477B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0C29145D-B3F7-4A44-A51B-6F4D19B2D472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
</a:t>
                    </a:r>
                    <a:fld id="{DF6AA498-625D-4C96-B094-A7088A09EF72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 m
(</a:t>
                    </a:r>
                    <a:fld id="{36DBB622-42EB-4960-9D12-2D989E5D628F}" type="PERCENTAGE">
                      <a:rPr lang="en-US" baseline="0"/>
                      <a:pPr/>
                      <a:t>[PERCENTAGE]</a:t>
                    </a:fld>
                    <a:r>
                      <a:rPr lang="en-US" baseline="0"/>
                      <a:t>)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E-D3BD-4940-A0A1-B351373A019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bg1"/>
                    </a:solidFill>
                    <a:latin typeface="+mn-lt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'By asset class'!$A$2:$A$9</c:f>
              <c:strCache>
                <c:ptCount val="8"/>
                <c:pt idx="0">
                  <c:v>Pipeline</c:v>
                </c:pt>
                <c:pt idx="1">
                  <c:v>Compression</c:v>
                </c:pt>
                <c:pt idx="2">
                  <c:v>Metering</c:v>
                </c:pt>
                <c:pt idx="3">
                  <c:v>Other</c:v>
                </c:pt>
                <c:pt idx="4">
                  <c:v>Computers &amp; Motor Vehicles</c:v>
                </c:pt>
                <c:pt idx="5">
                  <c:v>Cathodic/Corrosion Protection</c:v>
                </c:pt>
                <c:pt idx="6">
                  <c:v>SCADA , ECI And Comms</c:v>
                </c:pt>
                <c:pt idx="7">
                  <c:v>Building</c:v>
                </c:pt>
              </c:strCache>
            </c:strRef>
          </c:cat>
          <c:val>
            <c:numRef>
              <c:f>'By asset class'!$B$2:$B$9</c:f>
              <c:numCache>
                <c:formatCode>"$"#,##0.0,</c:formatCode>
                <c:ptCount val="8"/>
                <c:pt idx="0">
                  <c:v>1040.791545121552</c:v>
                </c:pt>
                <c:pt idx="1">
                  <c:v>33250.066804772992</c:v>
                </c:pt>
                <c:pt idx="2">
                  <c:v>31759.500133732214</c:v>
                </c:pt>
                <c:pt idx="3">
                  <c:v>6443.8792684587588</c:v>
                </c:pt>
                <c:pt idx="4">
                  <c:v>59005.98087154032</c:v>
                </c:pt>
                <c:pt idx="5">
                  <c:v>23555.65259379935</c:v>
                </c:pt>
                <c:pt idx="6">
                  <c:v>81217.821905005083</c:v>
                </c:pt>
                <c:pt idx="7">
                  <c:v>51767.814962817043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037B-4274-951D-03127B0C47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9524</xdr:colOff>
      <xdr:row>50</xdr:row>
      <xdr:rowOff>180974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D7A405EC-3F89-4D75-978A-C1B3993902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495924" cy="9229724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7</xdr:row>
      <xdr:rowOff>95250</xdr:rowOff>
    </xdr:from>
    <xdr:ext cx="5476875" cy="376237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A2CF435-359B-40AD-A925-9A081AB5364B}"/>
            </a:ext>
          </a:extLst>
        </xdr:cNvPr>
        <xdr:cNvSpPr txBox="1"/>
      </xdr:nvSpPr>
      <xdr:spPr>
        <a:xfrm>
          <a:off x="0" y="1362075"/>
          <a:ext cx="5476875" cy="376237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2000">
              <a:solidFill>
                <a:schemeClr val="bg1"/>
              </a:solidFill>
              <a:effectLst/>
              <a:latin typeface="Bree Serif" panose="02000503040000020004" pitchFamily="2" charset="0"/>
              <a:ea typeface="+mn-ea"/>
              <a:cs typeface="+mn-cs"/>
            </a:rPr>
            <a:t>      Attachment 9.6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AU" sz="2000">
            <a:solidFill>
              <a:schemeClr val="bg1"/>
            </a:solidFill>
            <a:effectLst/>
            <a:latin typeface="Bree Serif" panose="02000503040000020004" pitchFamily="2" charset="0"/>
            <a:ea typeface="+mn-ea"/>
            <a:cs typeface="+mn-cs"/>
          </a:endParaRPr>
        </a:p>
        <a:p>
          <a:r>
            <a:rPr lang="en-AU" sz="2500" u="none" baseline="0">
              <a:solidFill>
                <a:schemeClr val="bg1"/>
              </a:solidFill>
              <a:latin typeface="Bree Serif" panose="02000503040000020004" pitchFamily="2" charset="0"/>
              <a:ea typeface="+mn-ea"/>
              <a:cs typeface="+mn-cs"/>
            </a:rPr>
            <a:t>    Capex Forecast Model 2026-30</a:t>
          </a:r>
          <a:endParaRPr lang="en-AU" sz="2500" u="none" baseline="0">
            <a:solidFill>
              <a:schemeClr val="bg1"/>
            </a:solidFill>
            <a:latin typeface="Bree Serif" panose="02000503040000020004" pitchFamily="2" charset="0"/>
          </a:endParaRPr>
        </a:p>
        <a:p>
          <a:endParaRPr lang="en-AU" sz="1800" b="0" baseline="0">
            <a:solidFill>
              <a:schemeClr val="bg1"/>
            </a:solidFill>
            <a:latin typeface="Bree Serif" panose="02000503040000020004" pitchFamily="2" charset="0"/>
          </a:endParaRPr>
        </a:p>
        <a:p>
          <a:r>
            <a:rPr lang="en-AU" sz="1800" b="0" baseline="0">
              <a:solidFill>
                <a:schemeClr val="bg1"/>
              </a:solidFill>
              <a:latin typeface="Bree Serif" panose="02000503040000020004" pitchFamily="2" charset="0"/>
            </a:rPr>
            <a:t>      January 2025</a:t>
          </a:r>
        </a:p>
        <a:p>
          <a:endParaRPr lang="en-AU" sz="1800" baseline="0">
            <a:solidFill>
              <a:schemeClr val="bg1"/>
            </a:solidFill>
            <a:latin typeface="Bree Serif" panose="02000503040000020004" pitchFamily="2" charset="0"/>
          </a:endParaRPr>
        </a:p>
        <a:p>
          <a:endParaRPr lang="en-AU" sz="1800" baseline="0">
            <a:solidFill>
              <a:schemeClr val="bg1"/>
            </a:solidFill>
            <a:latin typeface="Bree Serif" panose="02000503040000020004" pitchFamily="2" charset="0"/>
          </a:endParaRPr>
        </a:p>
        <a:p>
          <a:endParaRPr lang="en-AU" sz="1800" baseline="0">
            <a:solidFill>
              <a:schemeClr val="bg1"/>
            </a:solidFill>
            <a:latin typeface="Bree Serif" panose="02000503040000020004" pitchFamily="2" charset="0"/>
          </a:endParaRPr>
        </a:p>
        <a:p>
          <a:endParaRPr lang="en-AU" sz="1800" baseline="0">
            <a:solidFill>
              <a:schemeClr val="bg1"/>
            </a:solidFill>
            <a:latin typeface="Bree Serif" panose="02000503040000020004" pitchFamily="2" charset="0"/>
          </a:endParaRPr>
        </a:p>
        <a:p>
          <a:r>
            <a:rPr lang="en-AU" sz="1800" baseline="0">
              <a:solidFill>
                <a:srgbClr val="00B0F0"/>
              </a:solidFill>
              <a:latin typeface="Bree Serif" panose="02000503040000020004" pitchFamily="2" charset="0"/>
            </a:rPr>
            <a:t>     Public</a:t>
          </a:r>
        </a:p>
      </xdr:txBody>
    </xdr:sp>
    <xdr:clientData/>
  </xdr:oneCellAnchor>
  <xdr:twoCellAnchor editAs="oneCell">
    <xdr:from>
      <xdr:col>0</xdr:col>
      <xdr:colOff>142875</xdr:colOff>
      <xdr:row>44</xdr:row>
      <xdr:rowOff>9525</xdr:rowOff>
    </xdr:from>
    <xdr:to>
      <xdr:col>4</xdr:col>
      <xdr:colOff>379023</xdr:colOff>
      <xdr:row>49</xdr:row>
      <xdr:rowOff>63416</xdr:rowOff>
    </xdr:to>
    <xdr:pic>
      <xdr:nvPicPr>
        <xdr:cNvPr id="4" name="Picture 3" descr="A black background with white text&#10;&#10;Description automatically generated">
          <a:extLst>
            <a:ext uri="{FF2B5EF4-FFF2-40B4-BE49-F238E27FC236}">
              <a16:creationId xmlns:a16="http://schemas.microsoft.com/office/drawing/2014/main" id="{DBA0C161-AB0B-457E-9969-2A17A502A930}"/>
            </a:ext>
            <a:ext uri="{147F2762-F138-4A5C-976F-8EAC2B608ADB}">
              <a16:predDERef xmlns:a16="http://schemas.microsoft.com/office/drawing/2014/main" pred="{E335DD80-1A6F-1E56-D9FF-D5AE3F3F7C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7972425"/>
          <a:ext cx="2674548" cy="958766"/>
        </a:xfrm>
        <a:prstGeom prst="rect">
          <a:avLst/>
        </a:prstGeom>
      </xdr:spPr>
    </xdr:pic>
    <xdr:clientData/>
  </xdr:twoCellAnchor>
  <xdr:twoCellAnchor>
    <xdr:from>
      <xdr:col>0</xdr:col>
      <xdr:colOff>247650</xdr:colOff>
      <xdr:row>14</xdr:row>
      <xdr:rowOff>114300</xdr:rowOff>
    </xdr:from>
    <xdr:to>
      <xdr:col>8</xdr:col>
      <xdr:colOff>361950</xdr:colOff>
      <xdr:row>14</xdr:row>
      <xdr:rowOff>123825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BA528C88-651D-42F3-AA80-0FD0F7F51442}"/>
            </a:ext>
          </a:extLst>
        </xdr:cNvPr>
        <xdr:cNvCxnSpPr/>
      </xdr:nvCxnSpPr>
      <xdr:spPr>
        <a:xfrm flipV="1">
          <a:off x="247650" y="2647950"/>
          <a:ext cx="4991100" cy="9525"/>
        </a:xfrm>
        <a:prstGeom prst="line">
          <a:avLst/>
        </a:prstGeom>
        <a:ln w="25400">
          <a:solidFill>
            <a:schemeClr val="bg1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342900</xdr:colOff>
      <xdr:row>4</xdr:row>
      <xdr:rowOff>19050</xdr:rowOff>
    </xdr:from>
    <xdr:to>
      <xdr:col>11</xdr:col>
      <xdr:colOff>123150</xdr:colOff>
      <xdr:row>28</xdr:row>
      <xdr:rowOff>127050</xdr:rowOff>
    </xdr:to>
    <xdr:graphicFrame macro="">
      <xdr:nvGraphicFramePr>
        <xdr:cNvPr id="20" name="Chart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238124</xdr:colOff>
      <xdr:row>0</xdr:row>
      <xdr:rowOff>142874</xdr:rowOff>
    </xdr:from>
    <xdr:to>
      <xdr:col>12</xdr:col>
      <xdr:colOff>151724</xdr:colOff>
      <xdr:row>25</xdr:row>
      <xdr:rowOff>60374</xdr:rowOff>
    </xdr:to>
    <xdr:graphicFrame macro="">
      <xdr:nvGraphicFramePr>
        <xdr:cNvPr id="39" name="Chart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lient\C$\UCdoc~DM\WE_nd10454617\WE_n10454617_TREASURY_-_INTERST_COST_MODEL_SCENARIO_40_VS_S1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lient\C$\data\profiles\n042827\Desktop\LTFM%20updates\120702%20Long%20Term%20Financial%20Model.xlsb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R:\Will%20Chivell\Miscellaneous\CPI%20Inflation%20key.xlsx" TargetMode="External"/><Relationship Id="rId1" Type="http://schemas.openxmlformats.org/officeDocument/2006/relationships/externalLinkPath" Target="https://agig365.sharepoint.com/Will%20Chivell/Miscellaneous/CPI%20Inflation%20ke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utput - overview"/>
      <sheetName val="Output - b"/>
      <sheetName val="Output - analysis"/>
      <sheetName val="Output - a"/>
      <sheetName val="Output - compare"/>
      <sheetName val="output NEW - profile"/>
      <sheetName val="output OLD - profile"/>
      <sheetName val="Incremental Int (1st round)"/>
      <sheetName val="Interest on Interest for S17"/>
      <sheetName val="Incremental Int (2)"/>
      <sheetName val="Incremental Int (3)"/>
      <sheetName val="intermediate QRisk"/>
      <sheetName val="source NEW. QRisk"/>
      <sheetName val="source NEW.  Workings"/>
      <sheetName val="source NEW. Rate"/>
      <sheetName val="scource NEW. Maturity"/>
      <sheetName val="source NEW. New Debt"/>
      <sheetName val="source NEW. CPI"/>
      <sheetName val="source NEW. WAC LT"/>
      <sheetName val="source NEW. WAC CPI"/>
      <sheetName val="source NEW. WAC ST"/>
      <sheetName val="source OLD. QRisk"/>
      <sheetName val="source OLD.  Workings"/>
      <sheetName val="source OLD. Rate"/>
      <sheetName val="scource OLD. Maturity "/>
      <sheetName val="source OLD. New Debt"/>
      <sheetName val="source OLD. CPI"/>
      <sheetName val="source OLD. WAC LT"/>
      <sheetName val="source OLD. WAC CPI"/>
      <sheetName val="source OLD. WAC ST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eckSheet"/>
      <sheetName val="To Do"/>
      <sheetName val="Financials Comparison"/>
      <sheetName val="Overview"/>
      <sheetName val="Check"/>
      <sheetName val="Results&gt;&gt;"/>
      <sheetName val="DuPont"/>
      <sheetName val="Financials - SDPRev"/>
      <sheetName val="Inputs&gt;&gt;"/>
      <sheetName val="Input - SDP"/>
      <sheetName val="Input - RRM"/>
      <sheetName val="Variables"/>
      <sheetName val="WACC"/>
      <sheetName val="Controls&gt;&gt;"/>
      <sheetName val="Scenarios"/>
      <sheetName val="SDP_A"/>
      <sheetName val="RRM_A"/>
      <sheetName val="Calculations&gt;&gt;"/>
      <sheetName val="Input Adjustments"/>
      <sheetName val="Summary Revenue"/>
      <sheetName val="Summary Costs"/>
      <sheetName val="Deferred Revenue"/>
      <sheetName val="Working Cap"/>
      <sheetName val="Assets Revenue"/>
      <sheetName val="Tax ICB Depn"/>
      <sheetName val="Depn Rev"/>
      <sheetName val="Assets Costs"/>
      <sheetName val="Depn Cost"/>
      <sheetName val="Depn Cost2"/>
      <sheetName val="Cash Cons"/>
      <sheetName val="Cap Cons"/>
      <sheetName val="CAPEX Forecast"/>
      <sheetName val="Finance Costs"/>
      <sheetName val="CAPEX Costs"/>
      <sheetName val="Non-Cap"/>
      <sheetName val="O&amp;M"/>
      <sheetName val="CAPEX Costs Scenario"/>
      <sheetName val="Return on Asset"/>
      <sheetName val="Tax on Cap Cons"/>
      <sheetName val="ERC"/>
      <sheetName val="X-Access Periods"/>
      <sheetName val="Adjustment Mechanisms"/>
      <sheetName val="Smoothing"/>
      <sheetName val="New_Smoothing"/>
      <sheetName val="Tax_Analysis"/>
      <sheetName val="Tax_Analysis_Comparison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/>
      <sheetData sheetId="8" refreshError="1"/>
      <sheetData sheetId="9"/>
      <sheetData sheetId="10"/>
      <sheetData sheetId="11"/>
      <sheetData sheetId="12"/>
      <sheetData sheetId="13" refreshError="1"/>
      <sheetData sheetId="14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 refreshError="1"/>
      <sheetData sheetId="43"/>
      <sheetData sheetId="44"/>
      <sheetData sheetId="4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ta1"/>
    </sheetNames>
    <sheetDataSet>
      <sheetData sheetId="0">
        <row r="292">
          <cell r="N292">
            <v>1.7841213202497874E-2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Sarah Li" id="{2A00BB96-5EDE-4E22-A57B-F0E009438617}" userId="sarah.li@agig.com.au" providerId="PeoplePicker"/>
  <person displayName="Will Chivell" id="{1522A609-EF0C-4351-9EBD-1FC32E66B0D1}" userId="will.chivell@agig.com.au" providerId="PeoplePicker"/>
  <person displayName="Sarah Li" id="{D087A473-B6AF-430F-BFDB-02FEA38AEF31}" userId="S::sarah.li@agig.com.au::0ebaa93b-3297-4b8b-a529-a078e1e5ebc0" providerId="AD"/>
  <person displayName="Peter Bucki" id="{FF3044B9-265C-4693-9218-E4F543143DF0}" userId="S::Peter.Bucki@agig.com.au::cddc359a-238f-4a54-87cb-cb75feff3346" providerId="AD"/>
  <person displayName="Will Chivell" id="{9EAB6976-CD7E-4D1B-8B0F-632BE40B0EC2}" userId="S::will.chivell@agig.com.au::2b39b23a-c4c1-4b51-b42d-2245cfabd963" providerId="AD"/>
</personList>
</file>

<file path=xl/theme/theme1.xml><?xml version="1.0" encoding="utf-8"?>
<a:theme xmlns:a="http://schemas.openxmlformats.org/drawingml/2006/main" name="Western Power">
  <a:themeElements>
    <a:clrScheme name="AGIG">
      <a:dk1>
        <a:sysClr val="windowText" lastClr="000000"/>
      </a:dk1>
      <a:lt1>
        <a:sysClr val="window" lastClr="FFFFFF"/>
      </a:lt1>
      <a:dk2>
        <a:srgbClr val="003C71"/>
      </a:dk2>
      <a:lt2>
        <a:srgbClr val="00A3E0"/>
      </a:lt2>
      <a:accent1>
        <a:srgbClr val="E35205"/>
      </a:accent1>
      <a:accent2>
        <a:srgbClr val="F2A900"/>
      </a:accent2>
      <a:accent3>
        <a:srgbClr val="43B02A"/>
      </a:accent3>
      <a:accent4>
        <a:srgbClr val="615E9B"/>
      </a:accent4>
      <a:accent5>
        <a:srgbClr val="B4B5DF"/>
      </a:accent5>
      <a:accent6>
        <a:srgbClr val="9CDBD9"/>
      </a:accent6>
      <a:hlink>
        <a:srgbClr val="DFA0C9"/>
      </a:hlink>
      <a:folHlink>
        <a:srgbClr val="9E007E"/>
      </a:folHlink>
    </a:clrScheme>
    <a:fontScheme name="WP">
      <a:majorFont>
        <a:latin typeface="Calibri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  <a:custClrLst>
    <a:custClr name="Western Power Electron Colour">
      <a:srgbClr val="F18070"/>
    </a:custClr>
    <a:custClr name=" Western Power Electron Colour ">
      <a:srgbClr val="ECA154"/>
    </a:custClr>
    <a:custClr name=" Western Power Electron Colour ">
      <a:srgbClr val="FBDB65"/>
    </a:custClr>
    <a:custClr name=" Western Power Electron Colour ">
      <a:srgbClr val="DBE442"/>
    </a:custClr>
    <a:custClr name=" Western Power Electron Colour ">
      <a:srgbClr val="A8D5BA"/>
    </a:custClr>
    <a:custClr name=" Western Power Electron Colour ">
      <a:srgbClr val="5CB8B2"/>
    </a:custClr>
    <a:custClr>
      <a:srgbClr val="FFFFFF"/>
    </a:custClr>
    <a:custClr name=" ">
      <a:srgbClr val="FFFFFF"/>
    </a:custClr>
    <a:custClr name="Western Power Corporate Colours">
      <a:srgbClr val="333333"/>
    </a:custClr>
    <a:custClr name="Western Power Original Orange">
      <a:srgbClr val="F37420"/>
    </a:custClr>
    <a:custClr name=" Western Power Electron Colour ">
      <a:srgbClr val="E56A54"/>
    </a:custClr>
    <a:custClr name=" Western Power Electron Colour ">
      <a:srgbClr val="ED8B00"/>
    </a:custClr>
    <a:custClr name=" Western Power Electron Colour ">
      <a:srgbClr val="FFC72C"/>
    </a:custClr>
    <a:custClr name=" Western Power Electron Colour ">
      <a:srgbClr val="B7DB57"/>
    </a:custClr>
    <a:custClr name=" Western Power Electron Colour ">
      <a:srgbClr val="71CC98"/>
    </a:custClr>
    <a:custClr name=" Western Power Electron Colour ">
      <a:srgbClr val="00BAB3"/>
    </a:custClr>
    <a:custClr>
      <a:srgbClr val="FFFFFF"/>
    </a:custClr>
    <a:custClr>
      <a:srgbClr val="FFFFFF"/>
    </a:custClr>
    <a:custClr name="Western Power PMS Cool Grey 8">
      <a:srgbClr val="888B8D"/>
    </a:custClr>
    <a:custClr name=" Western Power PMS Cool Grey 10C">
      <a:srgbClr val="525862"/>
    </a:custClr>
    <a:custClr name=" Western Power Electron Colour ">
      <a:srgbClr val="E04E39"/>
    </a:custClr>
    <a:custClr name=" Western Power Electron Colour ">
      <a:srgbClr val="E57200"/>
    </a:custClr>
    <a:custClr name=" Western Power Electron Colour ">
      <a:srgbClr val="F1B434"/>
    </a:custClr>
    <a:custClr name=" Western Power Electron Colour ">
      <a:srgbClr val="93C90E"/>
    </a:custClr>
    <a:custClr name=" Western Power Electron Colour ">
      <a:srgbClr val="00B176"/>
    </a:custClr>
    <a:custClr name=" Western Power Electron Colour ">
      <a:srgbClr val="00AD9F"/>
    </a:custClr>
  </a:custClr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8" dT="2025-01-01T12:00:16.85" personId="{FF3044B9-265C-4693-9218-E4F543143DF0}" id="{A4F6AF20-CC2E-4330-9130-F5202DBE43FE}">
    <text>@Will Chivell @Sarah Li Is Northern Comms discussed in the Cost Estimation Methodology document - cant see it in the Business Cases</text>
    <mentions>
      <mention mentionpersonId="{1522A609-EF0C-4351-9EBD-1FC32E66B0D1}" mentionId="{F757D29B-DB17-4FFE-B5D8-A56F91AC3575}" startIndex="0" length="13"/>
      <mention mentionpersonId="{2A00BB96-5EDE-4E22-A57B-F0E009438617}" mentionId="{37ACB1D6-6B55-4D96-93FE-CE3A5233C8B8}" startIndex="14" length="9"/>
    </mentions>
  </threadedComment>
  <threadedComment ref="B8" dT="2025-01-01T21:43:29.80" personId="{9EAB6976-CD7E-4D1B-8B0F-632BE40B0EC2}" id="{C3DC4AA1-16F7-4D00-8E29-F0167571B850}" parentId="{A4F6AF20-CC2E-4330-9130-F5202DBE43FE}">
    <text>No Pete I don't think so as it was part of the AA5 document</text>
  </threadedComment>
  <threadedComment ref="B8" dT="2025-01-01T23:14:19.46" personId="{D087A473-B6AF-430F-BFDB-02FEA38AEF31}" id="{B3DFA9B6-6DB7-4C3F-81C0-504F37F62664}" parentId="{A4F6AF20-CC2E-4330-9130-F5202DBE43FE}">
    <text>Clacier classified "Norther Comms" into Once off category. Northern Comms BC is made of up two small projects leftover from AA5 which are both sitting under One off category.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Relationship Id="rId4" Type="http://schemas.microsoft.com/office/2017/10/relationships/threadedComment" Target="../threadedComments/threadedComment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502CBA-F55C-4D9C-91B4-971F2DBFF4DB}">
  <dimension ref="A1"/>
  <sheetViews>
    <sheetView showGridLines="0" tabSelected="1" zoomScaleNormal="100" workbookViewId="0"/>
  </sheetViews>
  <sheetFormatPr defaultRowHeight="14.25" x14ac:dyDescent="0.2"/>
  <cols>
    <col min="1" max="16384" width="9.140625" style="97"/>
  </cols>
  <sheetData/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>
    <tabColor rgb="FF003C71"/>
    <pageSetUpPr fitToPage="1"/>
  </sheetPr>
  <dimension ref="A1:U30"/>
  <sheetViews>
    <sheetView zoomScaleNormal="100" workbookViewId="0">
      <pane xSplit="1" topLeftCell="B1" activePane="topRight" state="frozen"/>
      <selection pane="topRight" activeCell="B1" sqref="B1"/>
    </sheetView>
  </sheetViews>
  <sheetFormatPr defaultColWidth="8.7109375" defaultRowHeight="12.75" x14ac:dyDescent="0.2"/>
  <cols>
    <col min="1" max="1" width="58.5703125" style="18" bestFit="1" customWidth="1"/>
    <col min="2" max="6" width="10.140625" style="18" customWidth="1"/>
    <col min="7" max="7" width="11.28515625" style="19" customWidth="1"/>
    <col min="8" max="8" width="2.7109375" style="19" customWidth="1"/>
    <col min="9" max="13" width="10.140625" style="18" customWidth="1"/>
    <col min="14" max="14" width="11.7109375" style="18" customWidth="1"/>
    <col min="15" max="15" width="2.28515625" style="18" customWidth="1"/>
    <col min="16" max="16" width="9" style="18" bestFit="1" customWidth="1"/>
    <col min="17" max="20" width="8.7109375" style="18"/>
    <col min="21" max="21" width="10.140625" style="18" bestFit="1" customWidth="1"/>
    <col min="22" max="16384" width="8.7109375" style="18"/>
  </cols>
  <sheetData>
    <row r="1" spans="1:21" s="14" customFormat="1" ht="14.25" x14ac:dyDescent="0.2">
      <c r="A1" s="75" t="s">
        <v>422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P1" s="75" t="s">
        <v>387</v>
      </c>
      <c r="Q1" s="75"/>
      <c r="R1" s="75"/>
      <c r="S1" s="75"/>
      <c r="T1" s="75"/>
      <c r="U1" s="75"/>
    </row>
    <row r="2" spans="1:21" s="15" customFormat="1" ht="3.75" customHeight="1" x14ac:dyDescent="0.2">
      <c r="H2" s="14"/>
      <c r="P2" s="10"/>
      <c r="Q2" s="10"/>
      <c r="R2" s="10"/>
      <c r="S2" s="10"/>
      <c r="T2" s="10"/>
      <c r="U2" s="10"/>
    </row>
    <row r="3" spans="1:21" s="16" customFormat="1" ht="14.25" x14ac:dyDescent="0.2">
      <c r="A3" s="69"/>
      <c r="B3" s="110" t="s">
        <v>388</v>
      </c>
      <c r="C3" s="110"/>
      <c r="D3" s="110"/>
      <c r="E3" s="110"/>
      <c r="F3" s="110"/>
      <c r="G3" s="110"/>
      <c r="H3" s="14"/>
      <c r="I3" s="110" t="s">
        <v>389</v>
      </c>
      <c r="J3" s="110"/>
      <c r="K3" s="110"/>
      <c r="L3" s="110"/>
      <c r="M3" s="110"/>
      <c r="N3" s="110"/>
      <c r="P3" s="109" t="s">
        <v>391</v>
      </c>
      <c r="Q3" s="109"/>
      <c r="R3" s="109"/>
      <c r="S3" s="109"/>
      <c r="T3" s="109"/>
      <c r="U3" s="109"/>
    </row>
    <row r="4" spans="1:21" ht="14.25" x14ac:dyDescent="0.2">
      <c r="A4" s="61" t="s">
        <v>16</v>
      </c>
      <c r="B4" s="62">
        <v>2026</v>
      </c>
      <c r="C4" s="62">
        <v>2027</v>
      </c>
      <c r="D4" s="62">
        <v>2028</v>
      </c>
      <c r="E4" s="62">
        <v>2029</v>
      </c>
      <c r="F4" s="62">
        <v>2030</v>
      </c>
      <c r="G4" s="63" t="s">
        <v>381</v>
      </c>
      <c r="H4" s="14"/>
      <c r="I4" s="62">
        <v>2026</v>
      </c>
      <c r="J4" s="62">
        <v>2027</v>
      </c>
      <c r="K4" s="62">
        <v>2028</v>
      </c>
      <c r="L4" s="62">
        <v>2029</v>
      </c>
      <c r="M4" s="62">
        <v>2030</v>
      </c>
      <c r="N4" s="63" t="s">
        <v>381</v>
      </c>
      <c r="P4" s="62">
        <v>2026</v>
      </c>
      <c r="Q4" s="62">
        <v>2027</v>
      </c>
      <c r="R4" s="62">
        <v>2028</v>
      </c>
      <c r="S4" s="62">
        <v>2029</v>
      </c>
      <c r="T4" s="62">
        <v>2030</v>
      </c>
      <c r="U4" s="63" t="s">
        <v>381</v>
      </c>
    </row>
    <row r="5" spans="1:21" ht="14.25" x14ac:dyDescent="0.2">
      <c r="A5" s="22" t="s">
        <v>199</v>
      </c>
      <c r="B5" s="22">
        <f>SUMIF('Capex calcs'!$D:$D,$A5,'Capex calcs'!Q:Q)-B21</f>
        <v>6549</v>
      </c>
      <c r="C5" s="22">
        <f>SUMIF('Capex calcs'!$D:$D,$A5,'Capex calcs'!R:R)-C21</f>
        <v>27118.354499999998</v>
      </c>
      <c r="D5" s="22">
        <f>SUMIF('Capex calcs'!$D:$D,$A5,'Capex calcs'!S:S)-D21</f>
        <v>20879.973999999998</v>
      </c>
      <c r="E5" s="22">
        <f>SUMIF('Capex calcs'!$D:$D,$A5,'Capex calcs'!T:T)-E21</f>
        <v>9674</v>
      </c>
      <c r="F5" s="22">
        <f>SUMIF('Capex calcs'!$D:$D,$A5,'Capex calcs'!U:U)-F21</f>
        <v>5654</v>
      </c>
      <c r="G5" s="23">
        <f>SUM(B5:F5)</f>
        <v>69875.328500000003</v>
      </c>
      <c r="H5" s="14"/>
      <c r="I5" s="22">
        <f>SUMIF('Capex calcs'!$D:$D,$A5,'Capex calcs'!AC:AC)-I21</f>
        <v>6825.933975966529</v>
      </c>
      <c r="J5" s="22">
        <f>SUMIF('Capex calcs'!$D:$D,$A5,'Capex calcs'!AD:AD)-J21</f>
        <v>28337.047273720571</v>
      </c>
      <c r="K5" s="22">
        <f>SUMIF('Capex calcs'!$D:$D,$A5,'Capex calcs'!AE:AE)-K21</f>
        <v>21873.857713996156</v>
      </c>
      <c r="L5" s="22">
        <f>SUMIF('Capex calcs'!$D:$D,$A5,'Capex calcs'!AF:AF)-L21</f>
        <v>10160.280092701565</v>
      </c>
      <c r="M5" s="22">
        <f>SUMIF('Capex calcs'!$D:$D,$A5,'Capex calcs'!AG:AG)-M21</f>
        <v>5953.3246968406065</v>
      </c>
      <c r="N5" s="23">
        <f>SUM(I5:M5)</f>
        <v>73150.443753225423</v>
      </c>
      <c r="P5" s="22">
        <f>I5/'Labour cost esc'!$I$7</f>
        <v>6582.3857048857562</v>
      </c>
      <c r="Q5" s="22">
        <f>J5/'Labour cost esc'!$I$7</f>
        <v>27325.985799151949</v>
      </c>
      <c r="R5" s="22">
        <f>K5/'Labour cost esc'!$I$7</f>
        <v>21093.40184570507</v>
      </c>
      <c r="S5" s="22">
        <f>L5/'Labour cost esc'!$I$7</f>
        <v>9797.7628666360324</v>
      </c>
      <c r="T5" s="22">
        <f>M5/'Labour cost esc'!$I$7</f>
        <v>5740.9109902030923</v>
      </c>
      <c r="U5" s="23">
        <f>SUM(P5:T5)</f>
        <v>70540.447206581899</v>
      </c>
    </row>
    <row r="6" spans="1:21" ht="14.25" x14ac:dyDescent="0.2">
      <c r="A6" s="22" t="s">
        <v>101</v>
      </c>
      <c r="B6" s="22">
        <f>SUMIF('Capex calcs'!$D:$D,$A6,'Capex calcs'!Q:Q)-B22</f>
        <v>0</v>
      </c>
      <c r="C6" s="22">
        <f>SUMIF('Capex calcs'!$D:$D,$A6,'Capex calcs'!R:R)-C22</f>
        <v>0</v>
      </c>
      <c r="D6" s="22">
        <f>SUMIF('Capex calcs'!$D:$D,$A6,'Capex calcs'!S:S)-D22</f>
        <v>0</v>
      </c>
      <c r="E6" s="22">
        <f>SUMIF('Capex calcs'!$D:$D,$A6,'Capex calcs'!T:T)-E22</f>
        <v>0</v>
      </c>
      <c r="F6" s="22">
        <f>SUMIF('Capex calcs'!$D:$D,$A6,'Capex calcs'!U:U)-F22</f>
        <v>0</v>
      </c>
      <c r="G6" s="23">
        <f t="shared" ref="G6:G11" si="0">SUM(B6:F6)</f>
        <v>0</v>
      </c>
      <c r="H6" s="14"/>
      <c r="I6" s="22">
        <f>SUMIF('Capex calcs'!$D:$D,$A6,'Capex calcs'!AC:AC)-I22</f>
        <v>0</v>
      </c>
      <c r="J6" s="22">
        <f>SUMIF('Capex calcs'!$D:$D,$A6,'Capex calcs'!AD:AD)-J22</f>
        <v>0</v>
      </c>
      <c r="K6" s="22">
        <f>SUMIF('Capex calcs'!$D:$D,$A6,'Capex calcs'!AE:AE)-K22</f>
        <v>0</v>
      </c>
      <c r="L6" s="22">
        <f>SUMIF('Capex calcs'!$D:$D,$A6,'Capex calcs'!AF:AF)-L22</f>
        <v>0</v>
      </c>
      <c r="M6" s="22">
        <f>SUMIF('Capex calcs'!$D:$D,$A6,'Capex calcs'!AG:AG)-M22</f>
        <v>0</v>
      </c>
      <c r="N6" s="23">
        <f t="shared" ref="N6:N11" si="1">SUM(I6:M6)</f>
        <v>0</v>
      </c>
      <c r="P6" s="22">
        <f>I6/'Labour cost esc'!$I$7</f>
        <v>0</v>
      </c>
      <c r="Q6" s="22">
        <f>J6/'Labour cost esc'!$I$7</f>
        <v>0</v>
      </c>
      <c r="R6" s="22">
        <f>K6/'Labour cost esc'!$I$7</f>
        <v>0</v>
      </c>
      <c r="S6" s="22">
        <f>L6/'Labour cost esc'!$I$7</f>
        <v>0</v>
      </c>
      <c r="T6" s="22">
        <f>M6/'Labour cost esc'!$I$7</f>
        <v>0</v>
      </c>
      <c r="U6" s="23">
        <f t="shared" ref="U6:U11" si="2">SUM(P6:T6)</f>
        <v>0</v>
      </c>
    </row>
    <row r="7" spans="1:21" ht="14.25" x14ac:dyDescent="0.2">
      <c r="A7" s="22" t="s">
        <v>45</v>
      </c>
      <c r="B7" s="22">
        <f>SUMIF('Capex calcs'!$D:$D,$A7,'Capex calcs'!Q:Q)-B23</f>
        <v>10935.4</v>
      </c>
      <c r="C7" s="22">
        <f>SUMIF('Capex calcs'!$D:$D,$A7,'Capex calcs'!R:R)-C23</f>
        <v>10112.252000000002</v>
      </c>
      <c r="D7" s="22">
        <f>SUMIF('Capex calcs'!$D:$D,$A7,'Capex calcs'!S:S)-D23</f>
        <v>6140.4</v>
      </c>
      <c r="E7" s="22">
        <f>SUMIF('Capex calcs'!$D:$D,$A7,'Capex calcs'!T:T)-E23</f>
        <v>10164.4</v>
      </c>
      <c r="F7" s="22">
        <f>SUMIF('Capex calcs'!$D:$D,$A7,'Capex calcs'!U:U)-F23</f>
        <v>5572.2519999999995</v>
      </c>
      <c r="G7" s="23">
        <f t="shared" si="0"/>
        <v>42924.704000000005</v>
      </c>
      <c r="H7" s="14"/>
      <c r="I7" s="22">
        <f>SUMIF('Capex calcs'!$D:$D,$A7,'Capex calcs'!AC:AC)-I23</f>
        <v>11397.819270237344</v>
      </c>
      <c r="J7" s="22">
        <f>SUMIF('Capex calcs'!$D:$D,$A7,'Capex calcs'!AD:AD)-J23</f>
        <v>10566.694338617614</v>
      </c>
      <c r="K7" s="22">
        <f>SUMIF('Capex calcs'!$D:$D,$A7,'Capex calcs'!AE:AE)-K23</f>
        <v>6432.6821435228758</v>
      </c>
      <c r="L7" s="22">
        <f>SUMIF('Capex calcs'!$D:$D,$A7,'Capex calcs'!AF:AF)-L23</f>
        <v>10675.3308842522</v>
      </c>
      <c r="M7" s="22">
        <f>SUMIF('Capex calcs'!$D:$D,$A7,'Capex calcs'!AG:AG)-M23</f>
        <v>5867.2489297169195</v>
      </c>
      <c r="N7" s="23">
        <f t="shared" si="1"/>
        <v>44939.775566346958</v>
      </c>
      <c r="P7" s="22">
        <f>I7/'Labour cost esc'!$I$7</f>
        <v>10991.14683725877</v>
      </c>
      <c r="Q7" s="22">
        <f>J7/'Labour cost esc'!$I$7</f>
        <v>10189.676314963948</v>
      </c>
      <c r="R7" s="22">
        <f>K7/'Labour cost esc'!$I$7</f>
        <v>6203.1650371483856</v>
      </c>
      <c r="S7" s="22">
        <f>L7/'Labour cost esc'!$I$7</f>
        <v>10294.436725411959</v>
      </c>
      <c r="T7" s="22">
        <f>M7/'Labour cost esc'!$I$7</f>
        <v>5657.9063931696428</v>
      </c>
      <c r="U7" s="23">
        <f t="shared" si="2"/>
        <v>43336.331307952707</v>
      </c>
    </row>
    <row r="8" spans="1:21" ht="14.25" x14ac:dyDescent="0.2">
      <c r="A8" s="22" t="s">
        <v>52</v>
      </c>
      <c r="B8" s="22">
        <f>SUMIF('Capex calcs'!$D:$D,$A8,'Capex calcs'!Q:Q)-B24</f>
        <v>7761.119999999999</v>
      </c>
      <c r="C8" s="22">
        <f>SUMIF('Capex calcs'!$D:$D,$A8,'Capex calcs'!R:R)-C24</f>
        <v>7547.119999999999</v>
      </c>
      <c r="D8" s="22">
        <f>SUMIF('Capex calcs'!$D:$D,$A8,'Capex calcs'!S:S)-D24</f>
        <v>7105.1200000000008</v>
      </c>
      <c r="E8" s="22">
        <f>SUMIF('Capex calcs'!$D:$D,$A8,'Capex calcs'!T:T)-E24</f>
        <v>6914.0949999999993</v>
      </c>
      <c r="F8" s="22">
        <f>SUMIF('Capex calcs'!$D:$D,$A8,'Capex calcs'!U:U)-F24</f>
        <v>6634.0949999999984</v>
      </c>
      <c r="G8" s="23">
        <f t="shared" si="0"/>
        <v>35961.550000000003</v>
      </c>
      <c r="H8" s="14"/>
      <c r="I8" s="22">
        <f>SUMIF('Capex calcs'!$D:$D,$A8,'Capex calcs'!AC:AC)-I24</f>
        <v>8089.3102305013508</v>
      </c>
      <c r="J8" s="22">
        <f>SUMIF('Capex calcs'!$D:$D,$A8,'Capex calcs'!AD:AD)-J24</f>
        <v>7886.2858814107585</v>
      </c>
      <c r="K8" s="22">
        <f>SUMIF('Capex calcs'!$D:$D,$A8,'Capex calcs'!AE:AE)-K24</f>
        <v>7443.3226746770979</v>
      </c>
      <c r="L8" s="22">
        <f>SUMIF('Capex calcs'!$D:$D,$A8,'Capex calcs'!AF:AF)-L24</f>
        <v>7261.6437655103837</v>
      </c>
      <c r="M8" s="22">
        <f>SUMIF('Capex calcs'!$D:$D,$A8,'Capex calcs'!AG:AG)-M24</f>
        <v>6985.3062618830536</v>
      </c>
      <c r="N8" s="23">
        <f t="shared" si="1"/>
        <v>37665.868813982648</v>
      </c>
      <c r="P8" s="22">
        <f>I8/'Labour cost esc'!$I$7</f>
        <v>7800.6848895866451</v>
      </c>
      <c r="Q8" s="22">
        <f>J8/'Labour cost esc'!$I$7</f>
        <v>7604.9044179467301</v>
      </c>
      <c r="R8" s="22">
        <f>K8/'Labour cost esc'!$I$7</f>
        <v>7177.7460700839911</v>
      </c>
      <c r="S8" s="22">
        <f>L8/'Labour cost esc'!$I$7</f>
        <v>7002.5494363648831</v>
      </c>
      <c r="T8" s="22">
        <f>M8/'Labour cost esc'!$I$7</f>
        <v>6736.0716122305248</v>
      </c>
      <c r="U8" s="23">
        <f t="shared" si="2"/>
        <v>36321.956426212775</v>
      </c>
    </row>
    <row r="9" spans="1:21" ht="14.25" x14ac:dyDescent="0.2">
      <c r="A9" s="22" t="s">
        <v>58</v>
      </c>
      <c r="B9" s="22">
        <f>SUMIF('Capex calcs'!$D:$D,$A9,'Capex calcs'!Q:Q)-B25</f>
        <v>25716.811999999998</v>
      </c>
      <c r="C9" s="22">
        <f>SUMIF('Capex calcs'!$D:$D,$A9,'Capex calcs'!R:R)-C25</f>
        <v>20790.686999999998</v>
      </c>
      <c r="D9" s="22">
        <f>SUMIF('Capex calcs'!$D:$D,$A9,'Capex calcs'!S:S)-D25</f>
        <v>22494.700999999997</v>
      </c>
      <c r="E9" s="22">
        <f>SUMIF('Capex calcs'!$D:$D,$A9,'Capex calcs'!T:T)-E25</f>
        <v>19809.234</v>
      </c>
      <c r="F9" s="22">
        <f>SUMIF('Capex calcs'!$D:$D,$A9,'Capex calcs'!U:U)-F25</f>
        <v>15463.154999999999</v>
      </c>
      <c r="G9" s="23">
        <f t="shared" si="0"/>
        <v>104274.58899999999</v>
      </c>
      <c r="H9" s="14"/>
      <c r="I9" s="22">
        <f>SUMIF('Capex calcs'!$D:$D,$A9,'Capex calcs'!AC:AC)-I25</f>
        <v>26804.284743372074</v>
      </c>
      <c r="J9" s="22">
        <f>SUMIF('Capex calcs'!$D:$D,$A9,'Capex calcs'!AD:AD)-J25</f>
        <v>21725.015814367638</v>
      </c>
      <c r="K9" s="22">
        <f>SUMIF('Capex calcs'!$D:$D,$A9,'Capex calcs'!AE:AE)-K25</f>
        <v>23565.445483451615</v>
      </c>
      <c r="L9" s="22">
        <f>SUMIF('Capex calcs'!$D:$D,$A9,'Capex calcs'!AF:AF)-L25</f>
        <v>20804.978898270307</v>
      </c>
      <c r="M9" s="22">
        <f>SUMIF('Capex calcs'!$D:$D,$A9,'Capex calcs'!AG:AG)-M25</f>
        <v>16281.779722775776</v>
      </c>
      <c r="N9" s="23">
        <f t="shared" si="1"/>
        <v>109181.50466223742</v>
      </c>
      <c r="P9" s="22">
        <f>I9/'Labour cost esc'!$I$7</f>
        <v>25847.911999394481</v>
      </c>
      <c r="Q9" s="22">
        <f>J9/'Labour cost esc'!$I$7</f>
        <v>20949.870602090297</v>
      </c>
      <c r="R9" s="22">
        <f>K9/'Labour cost esc'!$I$7</f>
        <v>22724.634024543506</v>
      </c>
      <c r="S9" s="22">
        <f>L9/'Labour cost esc'!$I$7</f>
        <v>20062.660461205698</v>
      </c>
      <c r="T9" s="22">
        <f>M9/'Labour cost esc'!$I$7</f>
        <v>15700.848334402872</v>
      </c>
      <c r="U9" s="23">
        <f t="shared" si="2"/>
        <v>105285.92542163684</v>
      </c>
    </row>
    <row r="10" spans="1:21" ht="14.25" x14ac:dyDescent="0.2">
      <c r="A10" s="22" t="s">
        <v>149</v>
      </c>
      <c r="B10" s="22">
        <f>SUMIF('Capex calcs'!$D:$D,$A10,'Capex calcs'!Q:Q)-B26</f>
        <v>0</v>
      </c>
      <c r="C10" s="22">
        <f>SUMIF('Capex calcs'!$D:$D,$A10,'Capex calcs'!R:R)-C26</f>
        <v>0</v>
      </c>
      <c r="D10" s="22">
        <f>SUMIF('Capex calcs'!$D:$D,$A10,'Capex calcs'!S:S)-D26</f>
        <v>0</v>
      </c>
      <c r="E10" s="22">
        <f>SUMIF('Capex calcs'!$D:$D,$A10,'Capex calcs'!T:T)-E26</f>
        <v>0</v>
      </c>
      <c r="F10" s="22">
        <f>SUMIF('Capex calcs'!$D:$D,$A10,'Capex calcs'!U:U)-F26</f>
        <v>0</v>
      </c>
      <c r="G10" s="23">
        <f t="shared" si="0"/>
        <v>0</v>
      </c>
      <c r="H10" s="14"/>
      <c r="I10" s="22">
        <f>SUMIF('Capex calcs'!$D:$D,$A10,'Capex calcs'!AC:AC)-I26</f>
        <v>0</v>
      </c>
      <c r="J10" s="22">
        <f>SUMIF('Capex calcs'!$D:$D,$A10,'Capex calcs'!AD:AD)-J26</f>
        <v>0</v>
      </c>
      <c r="K10" s="22">
        <f>SUMIF('Capex calcs'!$D:$D,$A10,'Capex calcs'!AE:AE)-K26</f>
        <v>0</v>
      </c>
      <c r="L10" s="22">
        <f>SUMIF('Capex calcs'!$D:$D,$A10,'Capex calcs'!AF:AF)-L26</f>
        <v>0</v>
      </c>
      <c r="M10" s="22">
        <f>SUMIF('Capex calcs'!$D:$D,$A10,'Capex calcs'!AG:AG)-M26</f>
        <v>0</v>
      </c>
      <c r="N10" s="23">
        <f t="shared" si="1"/>
        <v>0</v>
      </c>
      <c r="P10" s="22">
        <f>I10/'Labour cost esc'!$I$7</f>
        <v>0</v>
      </c>
      <c r="Q10" s="22">
        <f>J10/'Labour cost esc'!$I$7</f>
        <v>0</v>
      </c>
      <c r="R10" s="22">
        <f>K10/'Labour cost esc'!$I$7</f>
        <v>0</v>
      </c>
      <c r="S10" s="22">
        <f>L10/'Labour cost esc'!$I$7</f>
        <v>0</v>
      </c>
      <c r="T10" s="22">
        <f>M10/'Labour cost esc'!$I$7</f>
        <v>0</v>
      </c>
      <c r="U10" s="23">
        <f t="shared" si="2"/>
        <v>0</v>
      </c>
    </row>
    <row r="11" spans="1:21" ht="14.25" x14ac:dyDescent="0.2">
      <c r="A11" s="22" t="s">
        <v>284</v>
      </c>
      <c r="B11" s="22">
        <f>SUMIF('Capex calcs'!$D:$D,$A11,'Capex calcs'!Q:Q)-B27</f>
        <v>9827.4567700389107</v>
      </c>
      <c r="C11" s="22">
        <f>SUMIF('Capex calcs'!$D:$D,$A11,'Capex calcs'!R:R)-C27</f>
        <v>7741.0410055512921</v>
      </c>
      <c r="D11" s="22">
        <f>SUMIF('Capex calcs'!$D:$D,$A11,'Capex calcs'!S:S)-D27</f>
        <v>5056.4878378980084</v>
      </c>
      <c r="E11" s="22">
        <f>SUMIF('Capex calcs'!$D:$D,$A11,'Capex calcs'!T:T)-E27</f>
        <v>4379.3379186064158</v>
      </c>
      <c r="F11" s="22">
        <f>SUMIF('Capex calcs'!$D:$D,$A11,'Capex calcs'!U:U)-F27</f>
        <v>5254.6715500389091</v>
      </c>
      <c r="G11" s="23">
        <f t="shared" si="0"/>
        <v>32258.995082133537</v>
      </c>
      <c r="H11" s="14"/>
      <c r="I11" s="22">
        <f>SUMIF('Capex calcs'!$D:$D,$A11,'Capex calcs'!AC:AC)-I27</f>
        <v>10243.025051756125</v>
      </c>
      <c r="J11" s="22">
        <f>SUMIF('Capex calcs'!$D:$D,$A11,'Capex calcs'!AD:AD)-J27</f>
        <v>8088.9216534917869</v>
      </c>
      <c r="K11" s="22">
        <f>SUMIF('Capex calcs'!$D:$D,$A11,'Capex calcs'!AE:AE)-K27</f>
        <v>5297.1759207522528</v>
      </c>
      <c r="L11" s="22">
        <f>SUMIF('Capex calcs'!$D:$D,$A11,'Capex calcs'!AF:AF)-L27</f>
        <v>4599.4728006646546</v>
      </c>
      <c r="M11" s="22">
        <f>SUMIF('Capex calcs'!$D:$D,$A11,'Capex calcs'!AG:AG)-M27</f>
        <v>5532.8556619441733</v>
      </c>
      <c r="N11" s="23">
        <f t="shared" si="1"/>
        <v>33761.451088608992</v>
      </c>
      <c r="P11" s="22">
        <f>I11/'Labour cost esc'!$I$7</f>
        <v>9877.5554983183465</v>
      </c>
      <c r="Q11" s="22">
        <f>J11/'Labour cost esc'!$I$7</f>
        <v>7800.3101769448285</v>
      </c>
      <c r="R11" s="22">
        <f>K11/'Labour cost esc'!$I$7</f>
        <v>5108.1735012075733</v>
      </c>
      <c r="S11" s="22">
        <f>L11/'Labour cost esc'!$I$7</f>
        <v>4435.3643207952318</v>
      </c>
      <c r="T11" s="22">
        <f>M11/'Labour cost esc'!$I$7</f>
        <v>5335.4442255970816</v>
      </c>
      <c r="U11" s="23">
        <f t="shared" si="2"/>
        <v>32556.847722863062</v>
      </c>
    </row>
    <row r="12" spans="1:21" s="19" customFormat="1" ht="14.25" x14ac:dyDescent="0.2">
      <c r="A12" s="23" t="s">
        <v>384</v>
      </c>
      <c r="B12" s="23">
        <f>SUM(B5:B11)</f>
        <v>60789.788770038904</v>
      </c>
      <c r="C12" s="23">
        <f t="shared" ref="C12:N12" si="3">SUM(C5:C11)</f>
        <v>73309.454505551286</v>
      </c>
      <c r="D12" s="23">
        <f t="shared" si="3"/>
        <v>61676.682837897999</v>
      </c>
      <c r="E12" s="23">
        <f t="shared" si="3"/>
        <v>50941.066918606419</v>
      </c>
      <c r="F12" s="23">
        <f t="shared" si="3"/>
        <v>38578.173550038904</v>
      </c>
      <c r="G12" s="23">
        <f t="shared" si="3"/>
        <v>285295.1665821335</v>
      </c>
      <c r="H12" s="14"/>
      <c r="I12" s="23">
        <f t="shared" si="3"/>
        <v>63360.373271833421</v>
      </c>
      <c r="J12" s="23">
        <f t="shared" si="3"/>
        <v>76603.964961608377</v>
      </c>
      <c r="K12" s="23">
        <f t="shared" si="3"/>
        <v>64612.4839364</v>
      </c>
      <c r="L12" s="23">
        <f t="shared" si="3"/>
        <v>53501.70644139911</v>
      </c>
      <c r="M12" s="23">
        <f t="shared" si="3"/>
        <v>40620.515273160527</v>
      </c>
      <c r="N12" s="23">
        <f t="shared" si="3"/>
        <v>298699.04388440144</v>
      </c>
      <c r="P12" s="23">
        <f>SUM(P5:P11)</f>
        <v>61099.684929443996</v>
      </c>
      <c r="Q12" s="23">
        <f t="shared" ref="Q12:T12" si="4">SUM(Q5:Q11)</f>
        <v>73870.747311097744</v>
      </c>
      <c r="R12" s="23">
        <f t="shared" si="4"/>
        <v>62307.120478688521</v>
      </c>
      <c r="S12" s="23">
        <f t="shared" si="4"/>
        <v>51592.773810413804</v>
      </c>
      <c r="T12" s="23">
        <f t="shared" si="4"/>
        <v>39171.181555603209</v>
      </c>
      <c r="U12" s="23">
        <f>SUM(U5:U11)</f>
        <v>288041.5080852473</v>
      </c>
    </row>
    <row r="14" spans="1:21" x14ac:dyDescent="0.2">
      <c r="T14" s="17" t="s">
        <v>411</v>
      </c>
      <c r="U14" s="17">
        <f>N12/'Labour cost esc'!$I$7-U12</f>
        <v>0</v>
      </c>
    </row>
    <row r="17" spans="1:21" ht="14.25" x14ac:dyDescent="0.2">
      <c r="A17" s="75" t="s">
        <v>423</v>
      </c>
      <c r="B17" s="76"/>
      <c r="C17" s="76"/>
      <c r="D17" s="76"/>
      <c r="E17" s="76"/>
      <c r="F17" s="76"/>
      <c r="G17" s="76"/>
      <c r="H17" s="76"/>
      <c r="I17" s="76"/>
      <c r="J17" s="76"/>
      <c r="K17" s="76"/>
      <c r="L17" s="76"/>
      <c r="M17" s="76"/>
      <c r="N17" s="76"/>
      <c r="P17" s="75" t="s">
        <v>387</v>
      </c>
      <c r="Q17" s="75"/>
      <c r="R17" s="75"/>
      <c r="S17" s="75"/>
      <c r="T17" s="75"/>
      <c r="U17" s="75"/>
    </row>
    <row r="18" spans="1:21" ht="3.75" customHeight="1" x14ac:dyDescent="0.2">
      <c r="A18" s="15"/>
      <c r="B18" s="15"/>
      <c r="C18" s="15"/>
      <c r="D18" s="15"/>
      <c r="E18" s="15"/>
      <c r="F18" s="15"/>
      <c r="G18" s="15"/>
      <c r="H18" s="14"/>
      <c r="I18" s="15"/>
      <c r="J18" s="15"/>
      <c r="K18" s="15"/>
      <c r="L18" s="15"/>
      <c r="M18" s="15"/>
      <c r="N18" s="15"/>
    </row>
    <row r="19" spans="1:21" ht="14.25" x14ac:dyDescent="0.2">
      <c r="A19" s="69"/>
      <c r="B19" s="110" t="s">
        <v>388</v>
      </c>
      <c r="C19" s="110"/>
      <c r="D19" s="110"/>
      <c r="E19" s="110"/>
      <c r="F19" s="110"/>
      <c r="G19" s="110"/>
      <c r="H19" s="14"/>
      <c r="I19" s="110" t="s">
        <v>389</v>
      </c>
      <c r="J19" s="110"/>
      <c r="K19" s="110"/>
      <c r="L19" s="110"/>
      <c r="M19" s="110"/>
      <c r="N19" s="110"/>
      <c r="P19" s="109" t="s">
        <v>391</v>
      </c>
      <c r="Q19" s="109"/>
      <c r="R19" s="109"/>
      <c r="S19" s="109"/>
      <c r="T19" s="109"/>
      <c r="U19" s="109"/>
    </row>
    <row r="20" spans="1:21" ht="14.25" x14ac:dyDescent="0.2">
      <c r="A20" s="61" t="s">
        <v>16</v>
      </c>
      <c r="B20" s="62">
        <v>2026</v>
      </c>
      <c r="C20" s="62">
        <v>2027</v>
      </c>
      <c r="D20" s="62">
        <v>2028</v>
      </c>
      <c r="E20" s="62">
        <v>2029</v>
      </c>
      <c r="F20" s="62">
        <v>2030</v>
      </c>
      <c r="G20" s="63" t="s">
        <v>381</v>
      </c>
      <c r="H20" s="14"/>
      <c r="I20" s="62">
        <v>2026</v>
      </c>
      <c r="J20" s="62">
        <v>2027</v>
      </c>
      <c r="K20" s="62">
        <v>2028</v>
      </c>
      <c r="L20" s="62">
        <v>2029</v>
      </c>
      <c r="M20" s="62">
        <v>2030</v>
      </c>
      <c r="N20" s="63" t="s">
        <v>381</v>
      </c>
      <c r="P20" s="62">
        <v>2026</v>
      </c>
      <c r="Q20" s="62">
        <v>2027</v>
      </c>
      <c r="R20" s="62">
        <v>2028</v>
      </c>
      <c r="S20" s="62">
        <v>2029</v>
      </c>
      <c r="T20" s="62">
        <v>2030</v>
      </c>
      <c r="U20" s="63" t="s">
        <v>381</v>
      </c>
    </row>
    <row r="21" spans="1:21" ht="14.25" x14ac:dyDescent="0.2">
      <c r="A21" s="22" t="s">
        <v>199</v>
      </c>
      <c r="B21" s="22">
        <f>SUMIFS('Capex calcs'!Q:Q,'Capex calcs'!$D:$D,$A21,'Capex calcs'!$C:$C,"Reclassification of project from capex to opex")+SUMIFS('Capex calcs'!Q:Q,'Capex calcs'!$D:$D,$A21,'Capex calcs'!$C:$C,"Turbine and GEA Overhauls")+SUMIFS('Capex calcs'!Q:Q,'Capex calcs'!$D:$D,$A21,'Capex calcs'!$C:$C,"IT Opex Step Change")</f>
        <v>476</v>
      </c>
      <c r="C21" s="22">
        <f>SUMIFS('Capex calcs'!R:R,'Capex calcs'!$D:$D,$A21,'Capex calcs'!$C:$C,"Reclassification of project from capex to opex")+SUMIFS('Capex calcs'!R:R,'Capex calcs'!$D:$D,$A21,'Capex calcs'!$C:$C,"Turbine and GEA Overhauls")+SUMIFS('Capex calcs'!R:R,'Capex calcs'!$D:$D,$A21,'Capex calcs'!$C:$C,"IT Opex Step Change")</f>
        <v>227</v>
      </c>
      <c r="D21" s="22">
        <f>SUMIFS('Capex calcs'!S:S,'Capex calcs'!$D:$D,$A21,'Capex calcs'!$C:$C,"Reclassification of project from capex to opex")+SUMIFS('Capex calcs'!S:S,'Capex calcs'!$D:$D,$A21,'Capex calcs'!$C:$C,"Turbine and GEA Overhauls")+SUMIFS('Capex calcs'!S:S,'Capex calcs'!$D:$D,$A21,'Capex calcs'!$C:$C,"IT Opex Step Change")</f>
        <v>232</v>
      </c>
      <c r="E21" s="22">
        <f>SUMIFS('Capex calcs'!T:T,'Capex calcs'!$D:$D,$A21,'Capex calcs'!$C:$C,"Reclassification of project from capex to opex")+SUMIFS('Capex calcs'!T:T,'Capex calcs'!$D:$D,$A21,'Capex calcs'!$C:$C,"Turbine and GEA Overhauls")+SUMIFS('Capex calcs'!T:T,'Capex calcs'!$D:$D,$A21,'Capex calcs'!$C:$C,"IT Opex Step Change")</f>
        <v>127</v>
      </c>
      <c r="F21" s="22">
        <f>SUMIFS('Capex calcs'!U:U,'Capex calcs'!$D:$D,$A21,'Capex calcs'!$C:$C,"Reclassification of project from capex to opex")+SUMIFS('Capex calcs'!U:U,'Capex calcs'!$D:$D,$A21,'Capex calcs'!$C:$C,"Turbine and GEA Overhauls")+SUMIFS('Capex calcs'!U:U,'Capex calcs'!$D:$D,$A21,'Capex calcs'!$C:$C,"IT Opex Step Change")</f>
        <v>232</v>
      </c>
      <c r="G21" s="23">
        <f t="shared" ref="G21:G27" si="5">SUM(B21:F21)</f>
        <v>1294</v>
      </c>
      <c r="H21" s="14"/>
      <c r="I21" s="22">
        <f>SUMIFS('Capex calcs'!AC:AC,'Capex calcs'!$D:$D,$A21,'Capex calcs'!$C:$C,"Reclassification of project from capex to opex")+SUMIFS('Capex calcs'!AC:AC,'Capex calcs'!$D:$D,$A21,'Capex calcs'!$C:$C,"Turbine and GEA Overhauls")+SUMIFS('Capex calcs'!AC:AC,'Capex calcs'!$D:$D,$A21,'Capex calcs'!$C:$C,"IT Opex Step Change")</f>
        <v>496.12835128417578</v>
      </c>
      <c r="J21" s="22">
        <f>SUMIFS('Capex calcs'!AD:AD,'Capex calcs'!$D:$D,$A21,'Capex calcs'!$C:$C,"Reclassification of project from capex to opex")+SUMIFS('Capex calcs'!AD:AD,'Capex calcs'!$D:$D,$A21,'Capex calcs'!$C:$C,"Turbine and GEA Overhauls")+SUMIFS('Capex calcs'!AD:AD,'Capex calcs'!$D:$D,$A21,'Capex calcs'!$C:$C,"IT Opex Step Change")</f>
        <v>237.20132912690445</v>
      </c>
      <c r="K21" s="22">
        <f>SUMIFS('Capex calcs'!AE:AE,'Capex calcs'!$D:$D,$A21,'Capex calcs'!$C:$C,"Reclassification of project from capex to opex")+SUMIFS('Capex calcs'!AE:AE,'Capex calcs'!$D:$D,$A21,'Capex calcs'!$C:$C,"Turbine and GEA Overhauls")+SUMIFS('Capex calcs'!AE:AE,'Capex calcs'!$D:$D,$A21,'Capex calcs'!$C:$C,"IT Opex Step Change")</f>
        <v>243.04316612880393</v>
      </c>
      <c r="L21" s="22">
        <f>SUMIFS('Capex calcs'!AF:AF,'Capex calcs'!$D:$D,$A21,'Capex calcs'!$C:$C,"Reclassification of project from capex to opex")+SUMIFS('Capex calcs'!AF:AF,'Capex calcs'!$D:$D,$A21,'Capex calcs'!$C:$C,"Turbine and GEA Overhauls")+SUMIFS('Capex calcs'!AF:AF,'Capex calcs'!$D:$D,$A21,'Capex calcs'!$C:$C,"IT Opex Step Change")</f>
        <v>133.3838713844427</v>
      </c>
      <c r="M21" s="22">
        <f>SUMIFS('Capex calcs'!AG:AG,'Capex calcs'!$D:$D,$A21,'Capex calcs'!$C:$C,"Reclassification of project from capex to opex")+SUMIFS('Capex calcs'!AG:AG,'Capex calcs'!$D:$D,$A21,'Capex calcs'!$C:$C,"Turbine and GEA Overhauls")+SUMIFS('Capex calcs'!AG:AG,'Capex calcs'!$D:$D,$A21,'Capex calcs'!$C:$C,"IT Opex Step Change")</f>
        <v>244.28215947418124</v>
      </c>
      <c r="N21" s="23">
        <f>SUM(I21:M21)</f>
        <v>1354.0388773985082</v>
      </c>
      <c r="P21" s="22">
        <f>I21/'Labour cost esc'!$I$7</f>
        <v>478.42656825860735</v>
      </c>
      <c r="Q21" s="22">
        <f>J21/'Labour cost esc'!$I$7</f>
        <v>228.7380223017401</v>
      </c>
      <c r="R21" s="22">
        <f>K21/'Labour cost esc'!$I$7</f>
        <v>234.37142346075598</v>
      </c>
      <c r="S21" s="22">
        <f>L21/'Labour cost esc'!$I$7</f>
        <v>128.62475543340668</v>
      </c>
      <c r="T21" s="22">
        <f>M21/'Labour cost esc'!$I$7</f>
        <v>235.56620971473603</v>
      </c>
      <c r="U21" s="23">
        <f t="shared" ref="U21:U27" si="6">SUM(P21:T21)</f>
        <v>1305.7269791692461</v>
      </c>
    </row>
    <row r="22" spans="1:21" ht="14.25" x14ac:dyDescent="0.2">
      <c r="A22" s="22" t="s">
        <v>101</v>
      </c>
      <c r="B22" s="22">
        <f>SUMIFS('Capex calcs'!Q:Q,'Capex calcs'!$D:$D,$A22,'Capex calcs'!$C:$C,"Reclassification of project from capex to opex")+SUMIFS('Capex calcs'!Q:Q,'Capex calcs'!$D:$D,$A22,'Capex calcs'!$C:$C,"Turbine and GEA Overhauls")+SUMIFS('Capex calcs'!Q:Q,'Capex calcs'!$D:$D,$A22,'Capex calcs'!$C:$C,"IT Opex Step Change")</f>
        <v>0</v>
      </c>
      <c r="C22" s="22">
        <f>SUMIFS('Capex calcs'!R:R,'Capex calcs'!$D:$D,$A22,'Capex calcs'!$C:$C,"Reclassification of project from capex to opex")+SUMIFS('Capex calcs'!R:R,'Capex calcs'!$D:$D,$A22,'Capex calcs'!$C:$C,"Turbine and GEA Overhauls")+SUMIFS('Capex calcs'!R:R,'Capex calcs'!$D:$D,$A22,'Capex calcs'!$C:$C,"IT Opex Step Change")</f>
        <v>0</v>
      </c>
      <c r="D22" s="22">
        <f>SUMIFS('Capex calcs'!S:S,'Capex calcs'!$D:$D,$A22,'Capex calcs'!$C:$C,"Reclassification of project from capex to opex")+SUMIFS('Capex calcs'!S:S,'Capex calcs'!$D:$D,$A22,'Capex calcs'!$C:$C,"Turbine and GEA Overhauls")+SUMIFS('Capex calcs'!S:S,'Capex calcs'!$D:$D,$A22,'Capex calcs'!$C:$C,"IT Opex Step Change")</f>
        <v>0</v>
      </c>
      <c r="E22" s="22">
        <f>SUMIFS('Capex calcs'!T:T,'Capex calcs'!$D:$D,$A22,'Capex calcs'!$C:$C,"Reclassification of project from capex to opex")+SUMIFS('Capex calcs'!T:T,'Capex calcs'!$D:$D,$A22,'Capex calcs'!$C:$C,"Turbine and GEA Overhauls")+SUMIFS('Capex calcs'!T:T,'Capex calcs'!$D:$D,$A22,'Capex calcs'!$C:$C,"IT Opex Step Change")</f>
        <v>0</v>
      </c>
      <c r="F22" s="22">
        <f>SUMIFS('Capex calcs'!U:U,'Capex calcs'!$D:$D,$A22,'Capex calcs'!$C:$C,"Reclassification of project from capex to opex")+SUMIFS('Capex calcs'!U:U,'Capex calcs'!$D:$D,$A22,'Capex calcs'!$C:$C,"Turbine and GEA Overhauls")+SUMIFS('Capex calcs'!U:U,'Capex calcs'!$D:$D,$A22,'Capex calcs'!$C:$C,"IT Opex Step Change")</f>
        <v>0</v>
      </c>
      <c r="G22" s="23">
        <f t="shared" si="5"/>
        <v>0</v>
      </c>
      <c r="H22" s="14"/>
      <c r="I22" s="22">
        <f>SUMIFS('Capex calcs'!AC:AC,'Capex calcs'!$D:$D,$A22,'Capex calcs'!$C:$C,"Reclassification of project from capex to opex")+SUMIFS('Capex calcs'!AC:AC,'Capex calcs'!$D:$D,$A22,'Capex calcs'!$C:$C,"Turbine and GEA Overhauls")+SUMIFS('Capex calcs'!AC:AC,'Capex calcs'!$D:$D,$A22,'Capex calcs'!$C:$C,"IT Opex Step Change")</f>
        <v>0</v>
      </c>
      <c r="J22" s="22">
        <f>SUMIFS('Capex calcs'!AD:AD,'Capex calcs'!$D:$D,$A22,'Capex calcs'!$C:$C,"Reclassification of project from capex to opex")+SUMIFS('Capex calcs'!AD:AD,'Capex calcs'!$D:$D,$A22,'Capex calcs'!$C:$C,"Turbine and GEA Overhauls")+SUMIFS('Capex calcs'!AD:AD,'Capex calcs'!$D:$D,$A22,'Capex calcs'!$C:$C,"IT Opex Step Change")</f>
        <v>0</v>
      </c>
      <c r="K22" s="22">
        <f>SUMIFS('Capex calcs'!AE:AE,'Capex calcs'!$D:$D,$A22,'Capex calcs'!$C:$C,"Reclassification of project from capex to opex")+SUMIFS('Capex calcs'!AE:AE,'Capex calcs'!$D:$D,$A22,'Capex calcs'!$C:$C,"Turbine and GEA Overhauls")+SUMIFS('Capex calcs'!AE:AE,'Capex calcs'!$D:$D,$A22,'Capex calcs'!$C:$C,"IT Opex Step Change")</f>
        <v>0</v>
      </c>
      <c r="L22" s="22">
        <f>SUMIFS('Capex calcs'!AF:AF,'Capex calcs'!$D:$D,$A22,'Capex calcs'!$C:$C,"Reclassification of project from capex to opex")+SUMIFS('Capex calcs'!AF:AF,'Capex calcs'!$D:$D,$A22,'Capex calcs'!$C:$C,"Turbine and GEA Overhauls")+SUMIFS('Capex calcs'!AF:AF,'Capex calcs'!$D:$D,$A22,'Capex calcs'!$C:$C,"IT Opex Step Change")</f>
        <v>0</v>
      </c>
      <c r="M22" s="22">
        <f>SUMIFS('Capex calcs'!AG:AG,'Capex calcs'!$D:$D,$A22,'Capex calcs'!$C:$C,"Reclassification of project from capex to opex")+SUMIFS('Capex calcs'!AG:AG,'Capex calcs'!$D:$D,$A22,'Capex calcs'!$C:$C,"Turbine and GEA Overhauls")+SUMIFS('Capex calcs'!AG:AG,'Capex calcs'!$D:$D,$A22,'Capex calcs'!$C:$C,"IT Opex Step Change")</f>
        <v>0</v>
      </c>
      <c r="N22" s="23">
        <f t="shared" ref="N22:N26" si="7">SUM(I22:M22)</f>
        <v>0</v>
      </c>
      <c r="P22" s="22">
        <f>I22/'Labour cost esc'!$I$7</f>
        <v>0</v>
      </c>
      <c r="Q22" s="22">
        <f>J22/'Labour cost esc'!$I$7</f>
        <v>0</v>
      </c>
      <c r="R22" s="22">
        <f>K22/'Labour cost esc'!$I$7</f>
        <v>0</v>
      </c>
      <c r="S22" s="22">
        <f>L22/'Labour cost esc'!$I$7</f>
        <v>0</v>
      </c>
      <c r="T22" s="22">
        <f>M22/'Labour cost esc'!$I$7</f>
        <v>0</v>
      </c>
      <c r="U22" s="23">
        <f t="shared" si="6"/>
        <v>0</v>
      </c>
    </row>
    <row r="23" spans="1:21" ht="14.25" x14ac:dyDescent="0.2">
      <c r="A23" s="22" t="s">
        <v>45</v>
      </c>
      <c r="B23" s="22">
        <f>SUMIFS('Capex calcs'!Q:Q,'Capex calcs'!$D:$D,$A23,'Capex calcs'!$C:$C,"Reclassification of project from capex to opex")+SUMIFS('Capex calcs'!Q:Q,'Capex calcs'!$D:$D,$A23,'Capex calcs'!$C:$C,"Turbine and GEA Overhauls")+SUMIFS('Capex calcs'!Q:Q,'Capex calcs'!$D:$D,$A23,'Capex calcs'!$C:$C,"IT Opex Step Change")</f>
        <v>285.863</v>
      </c>
      <c r="C23" s="22">
        <f>SUMIFS('Capex calcs'!R:R,'Capex calcs'!$D:$D,$A23,'Capex calcs'!$C:$C,"Reclassification of project from capex to opex")+SUMIFS('Capex calcs'!R:R,'Capex calcs'!$D:$D,$A23,'Capex calcs'!$C:$C,"Turbine and GEA Overhauls")+SUMIFS('Capex calcs'!R:R,'Capex calcs'!$D:$D,$A23,'Capex calcs'!$C:$C,"IT Opex Step Change")</f>
        <v>285.863</v>
      </c>
      <c r="D23" s="22">
        <f>SUMIFS('Capex calcs'!S:S,'Capex calcs'!$D:$D,$A23,'Capex calcs'!$C:$C,"Reclassification of project from capex to opex")+SUMIFS('Capex calcs'!S:S,'Capex calcs'!$D:$D,$A23,'Capex calcs'!$C:$C,"Turbine and GEA Overhauls")+SUMIFS('Capex calcs'!S:S,'Capex calcs'!$D:$D,$A23,'Capex calcs'!$C:$C,"IT Opex Step Change")</f>
        <v>285.863</v>
      </c>
      <c r="E23" s="22">
        <f>SUMIFS('Capex calcs'!T:T,'Capex calcs'!$D:$D,$A23,'Capex calcs'!$C:$C,"Reclassification of project from capex to opex")+SUMIFS('Capex calcs'!T:T,'Capex calcs'!$D:$D,$A23,'Capex calcs'!$C:$C,"Turbine and GEA Overhauls")+SUMIFS('Capex calcs'!T:T,'Capex calcs'!$D:$D,$A23,'Capex calcs'!$C:$C,"IT Opex Step Change")</f>
        <v>285.863</v>
      </c>
      <c r="F23" s="22">
        <f>SUMIFS('Capex calcs'!U:U,'Capex calcs'!$D:$D,$A23,'Capex calcs'!$C:$C,"Reclassification of project from capex to opex")+SUMIFS('Capex calcs'!U:U,'Capex calcs'!$D:$D,$A23,'Capex calcs'!$C:$C,"Turbine and GEA Overhauls")+SUMIFS('Capex calcs'!U:U,'Capex calcs'!$D:$D,$A23,'Capex calcs'!$C:$C,"IT Opex Step Change")</f>
        <v>285.863</v>
      </c>
      <c r="G23" s="23">
        <f t="shared" si="5"/>
        <v>1429.3150000000001</v>
      </c>
      <c r="H23" s="14"/>
      <c r="I23" s="22">
        <f>SUMIFS('Capex calcs'!AC:AC,'Capex calcs'!$D:$D,$A23,'Capex calcs'!$C:$C,"Reclassification of project from capex to opex")+SUMIFS('Capex calcs'!AC:AC,'Capex calcs'!$D:$D,$A23,'Capex calcs'!$C:$C,"Turbine and GEA Overhauls")+SUMIFS('Capex calcs'!AC:AC,'Capex calcs'!$D:$D,$A23,'Capex calcs'!$C:$C,"IT Opex Step Change")</f>
        <v>297.9511321074545</v>
      </c>
      <c r="J23" s="22">
        <f>SUMIFS('Capex calcs'!AD:AD,'Capex calcs'!$D:$D,$A23,'Capex calcs'!$C:$C,"Reclassification of project from capex to opex")+SUMIFS('Capex calcs'!AD:AD,'Capex calcs'!$D:$D,$A23,'Capex calcs'!$C:$C,"Turbine and GEA Overhauls")+SUMIFS('Capex calcs'!AD:AD,'Capex calcs'!$D:$D,$A23,'Capex calcs'!$C:$C,"IT Opex Step Change")</f>
        <v>298.70961915508497</v>
      </c>
      <c r="K23" s="22">
        <f>SUMIFS('Capex calcs'!AE:AE,'Capex calcs'!$D:$D,$A23,'Capex calcs'!$C:$C,"Reclassification of project from capex to opex")+SUMIFS('Capex calcs'!AE:AE,'Capex calcs'!$D:$D,$A23,'Capex calcs'!$C:$C,"Turbine and GEA Overhauls")+SUMIFS('Capex calcs'!AE:AE,'Capex calcs'!$D:$D,$A23,'Capex calcs'!$C:$C,"IT Opex Step Change")</f>
        <v>299.4700370649926</v>
      </c>
      <c r="L23" s="22">
        <f>SUMIFS('Capex calcs'!AF:AF,'Capex calcs'!$D:$D,$A23,'Capex calcs'!$C:$C,"Reclassification of project from capex to opex")+SUMIFS('Capex calcs'!AF:AF,'Capex calcs'!$D:$D,$A23,'Capex calcs'!$C:$C,"Turbine and GEA Overhauls")+SUMIFS('Capex calcs'!AF:AF,'Capex calcs'!$D:$D,$A23,'Capex calcs'!$C:$C,"IT Opex Step Change")</f>
        <v>300.23239075252712</v>
      </c>
      <c r="M23" s="22">
        <f>SUMIFS('Capex calcs'!AG:AG,'Capex calcs'!$D:$D,$A23,'Capex calcs'!$C:$C,"Reclassification of project from capex to opex")+SUMIFS('Capex calcs'!AG:AG,'Capex calcs'!$D:$D,$A23,'Capex calcs'!$C:$C,"Turbine and GEA Overhauls")+SUMIFS('Capex calcs'!AG:AG,'Capex calcs'!$D:$D,$A23,'Capex calcs'!$C:$C,"IT Opex Step Change")</f>
        <v>300.99668514555117</v>
      </c>
      <c r="N23" s="23">
        <f t="shared" si="7"/>
        <v>1497.3598642256102</v>
      </c>
      <c r="P23" s="22">
        <f>I23/'Labour cost esc'!$I$7</f>
        <v>287.32028168510561</v>
      </c>
      <c r="Q23" s="22">
        <f>J23/'Labour cost esc'!$I$7</f>
        <v>288.05170603190453</v>
      </c>
      <c r="R23" s="22">
        <f>K23/'Labour cost esc'!$I$7</f>
        <v>288.78499234811244</v>
      </c>
      <c r="S23" s="22">
        <f>L23/'Labour cost esc'!$I$7</f>
        <v>289.52014537370025</v>
      </c>
      <c r="T23" s="22">
        <f>M23/'Labour cost esc'!$I$7</f>
        <v>290.25716986070512</v>
      </c>
      <c r="U23" s="23">
        <f t="shared" si="6"/>
        <v>1443.9342952995278</v>
      </c>
    </row>
    <row r="24" spans="1:21" ht="14.25" x14ac:dyDescent="0.2">
      <c r="A24" s="22" t="s">
        <v>52</v>
      </c>
      <c r="B24" s="22">
        <f>SUMIFS('Capex calcs'!Q:Q,'Capex calcs'!$D:$D,$A24,'Capex calcs'!$C:$C,"Reclassification of project from capex to opex")+SUMIFS('Capex calcs'!Q:Q,'Capex calcs'!$D:$D,$A24,'Capex calcs'!$C:$C,"Turbine and GEA Overhauls")+SUMIFS('Capex calcs'!Q:Q,'Capex calcs'!$D:$D,$A24,'Capex calcs'!$C:$C,"IT Opex Step Change")</f>
        <v>2840.4840000000004</v>
      </c>
      <c r="C24" s="22">
        <f>SUMIFS('Capex calcs'!R:R,'Capex calcs'!$D:$D,$A24,'Capex calcs'!$C:$C,"Reclassification of project from capex to opex")+SUMIFS('Capex calcs'!R:R,'Capex calcs'!$D:$D,$A24,'Capex calcs'!$C:$C,"Turbine and GEA Overhauls")+SUMIFS('Capex calcs'!R:R,'Capex calcs'!$D:$D,$A24,'Capex calcs'!$C:$C,"IT Opex Step Change")</f>
        <v>8722.2839999999997</v>
      </c>
      <c r="D24" s="22">
        <f>SUMIFS('Capex calcs'!S:S,'Capex calcs'!$D:$D,$A24,'Capex calcs'!$C:$C,"Reclassification of project from capex to opex")+SUMIFS('Capex calcs'!S:S,'Capex calcs'!$D:$D,$A24,'Capex calcs'!$C:$C,"Turbine and GEA Overhauls")+SUMIFS('Capex calcs'!S:S,'Capex calcs'!$D:$D,$A24,'Capex calcs'!$C:$C,"IT Opex Step Change")</f>
        <v>8820.1039999999994</v>
      </c>
      <c r="E24" s="22">
        <f>SUMIFS('Capex calcs'!T:T,'Capex calcs'!$D:$D,$A24,'Capex calcs'!$C:$C,"Reclassification of project from capex to opex")+SUMIFS('Capex calcs'!T:T,'Capex calcs'!$D:$D,$A24,'Capex calcs'!$C:$C,"Turbine and GEA Overhauls")+SUMIFS('Capex calcs'!T:T,'Capex calcs'!$D:$D,$A24,'Capex calcs'!$C:$C,"IT Opex Step Change")</f>
        <v>2264.904</v>
      </c>
      <c r="F24" s="22">
        <f>SUMIFS('Capex calcs'!U:U,'Capex calcs'!$D:$D,$A24,'Capex calcs'!$C:$C,"Reclassification of project from capex to opex")+SUMIFS('Capex calcs'!U:U,'Capex calcs'!$D:$D,$A24,'Capex calcs'!$C:$C,"Turbine and GEA Overhauls")+SUMIFS('Capex calcs'!U:U,'Capex calcs'!$D:$D,$A24,'Capex calcs'!$C:$C,"IT Opex Step Change")</f>
        <v>2276.0039999999999</v>
      </c>
      <c r="G24" s="23">
        <f t="shared" si="5"/>
        <v>24923.78</v>
      </c>
      <c r="H24" s="14"/>
      <c r="I24" s="22">
        <f>SUMIFS('Capex calcs'!AC:AC,'Capex calcs'!$D:$D,$A24,'Capex calcs'!$C:$C,"Reclassification of project from capex to opex")+SUMIFS('Capex calcs'!AC:AC,'Capex calcs'!$D:$D,$A24,'Capex calcs'!$C:$C,"Turbine and GEA Overhauls")+SUMIFS('Capex calcs'!AC:AC,'Capex calcs'!$D:$D,$A24,'Capex calcs'!$C:$C,"IT Opex Step Change")</f>
        <v>2960.5979911115141</v>
      </c>
      <c r="J24" s="22">
        <f>SUMIFS('Capex calcs'!AD:AD,'Capex calcs'!$D:$D,$A24,'Capex calcs'!$C:$C,"Reclassification of project from capex to opex")+SUMIFS('Capex calcs'!AD:AD,'Capex calcs'!$D:$D,$A24,'Capex calcs'!$C:$C,"Turbine and GEA Overhauls")+SUMIFS('Capex calcs'!AD:AD,'Capex calcs'!$D:$D,$A24,'Capex calcs'!$C:$C,"IT Opex Step Change")</f>
        <v>9114.2614882041107</v>
      </c>
      <c r="K24" s="22">
        <f>SUMIFS('Capex calcs'!AE:AE,'Capex calcs'!$D:$D,$A24,'Capex calcs'!$C:$C,"Reclassification of project from capex to opex")+SUMIFS('Capex calcs'!AE:AE,'Capex calcs'!$D:$D,$A24,'Capex calcs'!$C:$C,"Turbine and GEA Overhauls")+SUMIFS('Capex calcs'!AE:AE,'Capex calcs'!$D:$D,$A24,'Capex calcs'!$C:$C,"IT Opex Step Change")</f>
        <v>9239.9396626953803</v>
      </c>
      <c r="L24" s="22">
        <f>SUMIFS('Capex calcs'!AF:AF,'Capex calcs'!$D:$D,$A24,'Capex calcs'!$C:$C,"Reclassification of project from capex to opex")+SUMIFS('Capex calcs'!AF:AF,'Capex calcs'!$D:$D,$A24,'Capex calcs'!$C:$C,"Turbine and GEA Overhauls")+SUMIFS('Capex calcs'!AF:AF,'Capex calcs'!$D:$D,$A24,'Capex calcs'!$C:$C,"IT Opex Step Change")</f>
        <v>2378.7532585362974</v>
      </c>
      <c r="M24" s="22">
        <f>SUMIFS('Capex calcs'!AG:AG,'Capex calcs'!$D:$D,$A24,'Capex calcs'!$C:$C,"Reclassification of project from capex to opex")+SUMIFS('Capex calcs'!AG:AG,'Capex calcs'!$D:$D,$A24,'Capex calcs'!$C:$C,"Turbine and GEA Overhauls")+SUMIFS('Capex calcs'!AG:AG,'Capex calcs'!$D:$D,$A24,'Capex calcs'!$C:$C,"IT Opex Step Change")</f>
        <v>2396.496431430493</v>
      </c>
      <c r="N24" s="23">
        <f t="shared" si="7"/>
        <v>26090.048831977794</v>
      </c>
      <c r="P24" s="22">
        <f>I24/'Labour cost esc'!$I$7</f>
        <v>2854.9643115829454</v>
      </c>
      <c r="Q24" s="22">
        <f>J24/'Labour cost esc'!$I$7</f>
        <v>8789.066044555555</v>
      </c>
      <c r="R24" s="22">
        <f>K24/'Labour cost esc'!$I$7</f>
        <v>8910.2600411720159</v>
      </c>
      <c r="S24" s="22">
        <f>L24/'Labour cost esc'!$I$7</f>
        <v>2293.879709292476</v>
      </c>
      <c r="T24" s="22">
        <f>M24/'Labour cost esc'!$I$7</f>
        <v>2310.9898085154227</v>
      </c>
      <c r="U24" s="23">
        <f t="shared" si="6"/>
        <v>25159.159915118416</v>
      </c>
    </row>
    <row r="25" spans="1:21" ht="14.25" x14ac:dyDescent="0.2">
      <c r="A25" s="22" t="s">
        <v>58</v>
      </c>
      <c r="B25" s="22">
        <f>SUMIFS('Capex calcs'!Q:Q,'Capex calcs'!$D:$D,$A25,'Capex calcs'!$C:$C,"Reclassification of project from capex to opex")+SUMIFS('Capex calcs'!Q:Q,'Capex calcs'!$D:$D,$A25,'Capex calcs'!$C:$C,"Turbine and GEA Overhauls")+SUMIFS('Capex calcs'!Q:Q,'Capex calcs'!$D:$D,$A25,'Capex calcs'!$C:$C,"IT Opex Step Change")</f>
        <v>5926</v>
      </c>
      <c r="C25" s="22">
        <f>SUMIFS('Capex calcs'!R:R,'Capex calcs'!$D:$D,$A25,'Capex calcs'!$C:$C,"Reclassification of project from capex to opex")+SUMIFS('Capex calcs'!R:R,'Capex calcs'!$D:$D,$A25,'Capex calcs'!$C:$C,"Turbine and GEA Overhauls")+SUMIFS('Capex calcs'!R:R,'Capex calcs'!$D:$D,$A25,'Capex calcs'!$C:$C,"IT Opex Step Change")</f>
        <v>9841</v>
      </c>
      <c r="D25" s="22">
        <f>SUMIFS('Capex calcs'!S:S,'Capex calcs'!$D:$D,$A25,'Capex calcs'!$C:$C,"Reclassification of project from capex to opex")+SUMIFS('Capex calcs'!S:S,'Capex calcs'!$D:$D,$A25,'Capex calcs'!$C:$C,"Turbine and GEA Overhauls")+SUMIFS('Capex calcs'!S:S,'Capex calcs'!$D:$D,$A25,'Capex calcs'!$C:$C,"IT Opex Step Change")</f>
        <v>5541</v>
      </c>
      <c r="E25" s="22">
        <f>SUMIFS('Capex calcs'!T:T,'Capex calcs'!$D:$D,$A25,'Capex calcs'!$C:$C,"Reclassification of project from capex to opex")+SUMIFS('Capex calcs'!T:T,'Capex calcs'!$D:$D,$A25,'Capex calcs'!$C:$C,"Turbine and GEA Overhauls")+SUMIFS('Capex calcs'!T:T,'Capex calcs'!$D:$D,$A25,'Capex calcs'!$C:$C,"IT Opex Step Change")</f>
        <v>7795</v>
      </c>
      <c r="F25" s="22">
        <f>SUMIFS('Capex calcs'!U:U,'Capex calcs'!$D:$D,$A25,'Capex calcs'!$C:$C,"Reclassification of project from capex to opex")+SUMIFS('Capex calcs'!U:U,'Capex calcs'!$D:$D,$A25,'Capex calcs'!$C:$C,"Turbine and GEA Overhauls")+SUMIFS('Capex calcs'!U:U,'Capex calcs'!$D:$D,$A25,'Capex calcs'!$C:$C,"IT Opex Step Change")</f>
        <v>8691</v>
      </c>
      <c r="G25" s="23">
        <f t="shared" si="5"/>
        <v>37794</v>
      </c>
      <c r="H25" s="14"/>
      <c r="I25" s="22">
        <f>SUMIFS('Capex calcs'!AC:AC,'Capex calcs'!$D:$D,$A25,'Capex calcs'!$C:$C,"Reclassification of project from capex to opex")+SUMIFS('Capex calcs'!AC:AC,'Capex calcs'!$D:$D,$A25,'Capex calcs'!$C:$C,"Turbine and GEA Overhauls")+SUMIFS('Capex calcs'!AC:AC,'Capex calcs'!$D:$D,$A25,'Capex calcs'!$C:$C,"IT Opex Step Change")</f>
        <v>6176.5895161975341</v>
      </c>
      <c r="J25" s="22">
        <f>SUMIFS('Capex calcs'!AD:AD,'Capex calcs'!$D:$D,$A25,'Capex calcs'!$C:$C,"Reclassification of project from capex to opex")+SUMIFS('Capex calcs'!AD:AD,'Capex calcs'!$D:$D,$A25,'Capex calcs'!$C:$C,"Turbine and GEA Overhauls")+SUMIFS('Capex calcs'!AD:AD,'Capex calcs'!$D:$D,$A25,'Capex calcs'!$C:$C,"IT Opex Step Change")</f>
        <v>10283.252334528048</v>
      </c>
      <c r="K25" s="22">
        <f>SUMIFS('Capex calcs'!AE:AE,'Capex calcs'!$D:$D,$A25,'Capex calcs'!$C:$C,"Reclassification of project from capex to opex")+SUMIFS('Capex calcs'!AE:AE,'Capex calcs'!$D:$D,$A25,'Capex calcs'!$C:$C,"Turbine and GEA Overhauls")+SUMIFS('Capex calcs'!AE:AE,'Capex calcs'!$D:$D,$A25,'Capex calcs'!$C:$C,"IT Opex Step Change")</f>
        <v>5804.7507910332006</v>
      </c>
      <c r="L25" s="22">
        <f>SUMIFS('Capex calcs'!AF:AF,'Capex calcs'!$D:$D,$A25,'Capex calcs'!$C:$C,"Reclassification of project from capex to opex")+SUMIFS('Capex calcs'!AF:AF,'Capex calcs'!$D:$D,$A25,'Capex calcs'!$C:$C,"Turbine and GEA Overhauls")+SUMIFS('Capex calcs'!AF:AF,'Capex calcs'!$D:$D,$A25,'Capex calcs'!$C:$C,"IT Opex Step Change")</f>
        <v>8186.8289562341015</v>
      </c>
      <c r="M25" s="22">
        <f>SUMIFS('Capex calcs'!AG:AG,'Capex calcs'!$D:$D,$A25,'Capex calcs'!$C:$C,"Reclassification of project from capex to opex")+SUMIFS('Capex calcs'!AG:AG,'Capex calcs'!$D:$D,$A25,'Capex calcs'!$C:$C,"Turbine and GEA Overhauls")+SUMIFS('Capex calcs'!AG:AG,'Capex calcs'!$D:$D,$A25,'Capex calcs'!$C:$C,"IT Opex Step Change")</f>
        <v>9151.1045171987462</v>
      </c>
      <c r="N25" s="23">
        <f t="shared" si="7"/>
        <v>39602.526115191635</v>
      </c>
      <c r="P25" s="22">
        <f>I25/'Labour cost esc'!$I$7</f>
        <v>5956.2097552531677</v>
      </c>
      <c r="Q25" s="22">
        <f>J25/'Labour cost esc'!$I$7</f>
        <v>9916.3474778476848</v>
      </c>
      <c r="R25" s="22">
        <f>K25/'Labour cost esc'!$I$7</f>
        <v>5597.6381784312453</v>
      </c>
      <c r="S25" s="22">
        <f>L25/'Labour cost esc'!$I$7</f>
        <v>7894.724162231535</v>
      </c>
      <c r="T25" s="22">
        <f>M25/'Labour cost esc'!$I$7</f>
        <v>8824.5945199602193</v>
      </c>
      <c r="U25" s="23">
        <f t="shared" si="6"/>
        <v>38189.514093723854</v>
      </c>
    </row>
    <row r="26" spans="1:21" ht="14.25" x14ac:dyDescent="0.2">
      <c r="A26" s="22" t="s">
        <v>149</v>
      </c>
      <c r="B26" s="22">
        <f>SUMIFS('Capex calcs'!Q:Q,'Capex calcs'!$D:$D,$A26,'Capex calcs'!$C:$C,"Reclassification of project from capex to opex")+SUMIFS('Capex calcs'!Q:Q,'Capex calcs'!$D:$D,$A26,'Capex calcs'!$C:$C,"Turbine and GEA Overhauls")+SUMIFS('Capex calcs'!Q:Q,'Capex calcs'!$D:$D,$A26,'Capex calcs'!$C:$C,"IT Opex Step Change")</f>
        <v>174</v>
      </c>
      <c r="C26" s="22">
        <f>SUMIFS('Capex calcs'!R:R,'Capex calcs'!$D:$D,$A26,'Capex calcs'!$C:$C,"Reclassification of project from capex to opex")+SUMIFS('Capex calcs'!R:R,'Capex calcs'!$D:$D,$A26,'Capex calcs'!$C:$C,"Turbine and GEA Overhauls")+SUMIFS('Capex calcs'!R:R,'Capex calcs'!$D:$D,$A26,'Capex calcs'!$C:$C,"IT Opex Step Change")</f>
        <v>174</v>
      </c>
      <c r="D26" s="22">
        <f>SUMIFS('Capex calcs'!S:S,'Capex calcs'!$D:$D,$A26,'Capex calcs'!$C:$C,"Reclassification of project from capex to opex")+SUMIFS('Capex calcs'!S:S,'Capex calcs'!$D:$D,$A26,'Capex calcs'!$C:$C,"Turbine and GEA Overhauls")+SUMIFS('Capex calcs'!S:S,'Capex calcs'!$D:$D,$A26,'Capex calcs'!$C:$C,"IT Opex Step Change")</f>
        <v>0</v>
      </c>
      <c r="E26" s="22">
        <f>SUMIFS('Capex calcs'!T:T,'Capex calcs'!$D:$D,$A26,'Capex calcs'!$C:$C,"Reclassification of project from capex to opex")+SUMIFS('Capex calcs'!T:T,'Capex calcs'!$D:$D,$A26,'Capex calcs'!$C:$C,"Turbine and GEA Overhauls")+SUMIFS('Capex calcs'!T:T,'Capex calcs'!$D:$D,$A26,'Capex calcs'!$C:$C,"IT Opex Step Change")</f>
        <v>0</v>
      </c>
      <c r="F26" s="22">
        <f>SUMIFS('Capex calcs'!U:U,'Capex calcs'!$D:$D,$A26,'Capex calcs'!$C:$C,"Reclassification of project from capex to opex")+SUMIFS('Capex calcs'!U:U,'Capex calcs'!$D:$D,$A26,'Capex calcs'!$C:$C,"Turbine and GEA Overhauls")+SUMIFS('Capex calcs'!U:U,'Capex calcs'!$D:$D,$A26,'Capex calcs'!$C:$C,"IT Opex Step Change")</f>
        <v>0</v>
      </c>
      <c r="G26" s="23">
        <f t="shared" si="5"/>
        <v>348</v>
      </c>
      <c r="H26" s="14"/>
      <c r="I26" s="22">
        <f>SUMIFS('Capex calcs'!AC:AC,'Capex calcs'!$D:$D,$A26,'Capex calcs'!$C:$C,"Reclassification of project from capex to opex")+SUMIFS('Capex calcs'!AC:AC,'Capex calcs'!$D:$D,$A26,'Capex calcs'!$C:$C,"Turbine and GEA Overhauls")+SUMIFS('Capex calcs'!AC:AC,'Capex calcs'!$D:$D,$A26,'Capex calcs'!$C:$C,"IT Opex Step Change")</f>
        <v>181.35784269631637</v>
      </c>
      <c r="J26" s="22">
        <f>SUMIFS('Capex calcs'!AD:AD,'Capex calcs'!$D:$D,$A26,'Capex calcs'!$C:$C,"Reclassification of project from capex to opex")+SUMIFS('Capex calcs'!AD:AD,'Capex calcs'!$D:$D,$A26,'Capex calcs'!$C:$C,"Turbine and GEA Overhauls")+SUMIFS('Capex calcs'!AD:AD,'Capex calcs'!$D:$D,$A26,'Capex calcs'!$C:$C,"IT Opex Step Change")</f>
        <v>181.81952100476377</v>
      </c>
      <c r="K26" s="22">
        <f>SUMIFS('Capex calcs'!AE:AE,'Capex calcs'!$D:$D,$A26,'Capex calcs'!$C:$C,"Reclassification of project from capex to opex")+SUMIFS('Capex calcs'!AE:AE,'Capex calcs'!$D:$D,$A26,'Capex calcs'!$C:$C,"Turbine and GEA Overhauls")+SUMIFS('Capex calcs'!AE:AE,'Capex calcs'!$D:$D,$A26,'Capex calcs'!$C:$C,"IT Opex Step Change")</f>
        <v>0</v>
      </c>
      <c r="L26" s="22">
        <f>SUMIFS('Capex calcs'!AF:AF,'Capex calcs'!$D:$D,$A26,'Capex calcs'!$C:$C,"Reclassification of project from capex to opex")+SUMIFS('Capex calcs'!AF:AF,'Capex calcs'!$D:$D,$A26,'Capex calcs'!$C:$C,"Turbine and GEA Overhauls")+SUMIFS('Capex calcs'!AF:AF,'Capex calcs'!$D:$D,$A26,'Capex calcs'!$C:$C,"IT Opex Step Change")</f>
        <v>0</v>
      </c>
      <c r="M26" s="22">
        <f>SUMIFS('Capex calcs'!AG:AG,'Capex calcs'!$D:$D,$A26,'Capex calcs'!$C:$C,"Reclassification of project from capex to opex")+SUMIFS('Capex calcs'!AG:AG,'Capex calcs'!$D:$D,$A26,'Capex calcs'!$C:$C,"Turbine and GEA Overhauls")+SUMIFS('Capex calcs'!AG:AG,'Capex calcs'!$D:$D,$A26,'Capex calcs'!$C:$C,"IT Opex Step Change")</f>
        <v>0</v>
      </c>
      <c r="N26" s="23">
        <f t="shared" si="7"/>
        <v>363.17736370108014</v>
      </c>
      <c r="P26" s="22">
        <f>I26/'Labour cost esc'!$I$7</f>
        <v>174.88702285083548</v>
      </c>
      <c r="Q26" s="22">
        <f>J26/'Labour cost esc'!$I$7</f>
        <v>175.33222854847037</v>
      </c>
      <c r="R26" s="22">
        <f>K26/'Labour cost esc'!$I$7</f>
        <v>0</v>
      </c>
      <c r="S26" s="22">
        <f>L26/'Labour cost esc'!$I$7</f>
        <v>0</v>
      </c>
      <c r="T26" s="22">
        <f>M26/'Labour cost esc'!$I$7</f>
        <v>0</v>
      </c>
      <c r="U26" s="23">
        <f t="shared" si="6"/>
        <v>350.21925139930585</v>
      </c>
    </row>
    <row r="27" spans="1:21" ht="14.25" x14ac:dyDescent="0.2">
      <c r="A27" s="22" t="s">
        <v>284</v>
      </c>
      <c r="B27" s="22">
        <f>SUMIFS('Capex calcs'!Q:Q,'Capex calcs'!$D:$D,$A27,'Capex calcs'!$C:$C,"Reclassification of project from capex to opex")+SUMIFS('Capex calcs'!Q:Q,'Capex calcs'!$D:$D,$A27,'Capex calcs'!$C:$C,"Turbine and GEA Overhauls")+SUMIFS('Capex calcs'!Q:Q,'Capex calcs'!$D:$D,$A27,'Capex calcs'!$C:$C,"IT Opex Step Change")</f>
        <v>1798.0094176024902</v>
      </c>
      <c r="C27" s="22">
        <f>SUMIFS('Capex calcs'!R:R,'Capex calcs'!$D:$D,$A27,'Capex calcs'!$C:$C,"Reclassification of project from capex to opex")+SUMIFS('Capex calcs'!R:R,'Capex calcs'!$D:$D,$A27,'Capex calcs'!$C:$C,"Turbine and GEA Overhauls")+SUMIFS('Capex calcs'!R:R,'Capex calcs'!$D:$D,$A27,'Capex calcs'!$C:$C,"IT Opex Step Change")</f>
        <v>2700.667550986459</v>
      </c>
      <c r="D27" s="22">
        <f>SUMIFS('Capex calcs'!S:S,'Capex calcs'!$D:$D,$A27,'Capex calcs'!$C:$C,"Reclassification of project from capex to opex")+SUMIFS('Capex calcs'!S:S,'Capex calcs'!$D:$D,$A27,'Capex calcs'!$C:$C,"Turbine and GEA Overhauls")+SUMIFS('Capex calcs'!S:S,'Capex calcs'!$D:$D,$A27,'Capex calcs'!$C:$C,"IT Opex Step Change")</f>
        <v>2543.8744001519067</v>
      </c>
      <c r="E27" s="22">
        <f>SUMIFS('Capex calcs'!T:T,'Capex calcs'!$D:$D,$A27,'Capex calcs'!$C:$C,"Reclassification of project from capex to opex")+SUMIFS('Capex calcs'!T:T,'Capex calcs'!$D:$D,$A27,'Capex calcs'!$C:$C,"Turbine and GEA Overhauls")+SUMIFS('Capex calcs'!T:T,'Capex calcs'!$D:$D,$A27,'Capex calcs'!$C:$C,"IT Opex Step Change")</f>
        <v>2630.9799650988325</v>
      </c>
      <c r="F27" s="22">
        <f>SUMIFS('Capex calcs'!U:U,'Capex calcs'!$D:$D,$A27,'Capex calcs'!$C:$C,"Reclassification of project from capex to opex")+SUMIFS('Capex calcs'!U:U,'Capex calcs'!$D:$D,$A27,'Capex calcs'!$C:$C,"Turbine and GEA Overhauls")+SUMIFS('Capex calcs'!U:U,'Capex calcs'!$D:$D,$A27,'Capex calcs'!$C:$C,"IT Opex Step Change")</f>
        <v>2697.9842458272374</v>
      </c>
      <c r="G27" s="23">
        <f t="shared" si="5"/>
        <v>12371.515579666926</v>
      </c>
      <c r="H27" s="14"/>
      <c r="I27" s="22">
        <f>SUMIFS('Capex calcs'!AC:AC,'Capex calcs'!$D:$D,$A27,'Capex calcs'!$C:$C,"Reclassification of project from capex to opex")+SUMIFS('Capex calcs'!AC:AC,'Capex calcs'!$D:$D,$A27,'Capex calcs'!$C:$C,"Turbine and GEA Overhauls")+SUMIFS('Capex calcs'!AC:AC,'Capex calcs'!$D:$D,$A27,'Capex calcs'!$C:$C,"IT Opex Step Change")</f>
        <v>1874.0408570347574</v>
      </c>
      <c r="J27" s="22">
        <f>SUMIFS('Capex calcs'!AD:AD,'Capex calcs'!$D:$D,$A27,'Capex calcs'!$C:$C,"Reclassification of project from capex to opex")+SUMIFS('Capex calcs'!AD:AD,'Capex calcs'!$D:$D,$A27,'Capex calcs'!$C:$C,"Turbine and GEA Overhauls")+SUMIFS('Capex calcs'!AD:AD,'Capex calcs'!$D:$D,$A27,'Capex calcs'!$C:$C,"IT Opex Step Change")</f>
        <v>2822.0349454796919</v>
      </c>
      <c r="K27" s="22">
        <f>SUMIFS('Capex calcs'!AE:AE,'Capex calcs'!$D:$D,$A27,'Capex calcs'!$C:$C,"Reclassification of project from capex to opex")+SUMIFS('Capex calcs'!AE:AE,'Capex calcs'!$D:$D,$A27,'Capex calcs'!$C:$C,"Turbine and GEA Overhauls")+SUMIFS('Capex calcs'!AE:AE,'Capex calcs'!$D:$D,$A27,'Capex calcs'!$C:$C,"IT Opex Step Change")</f>
        <v>2664.9624502022898</v>
      </c>
      <c r="L27" s="22">
        <f>SUMIFS('Capex calcs'!AF:AF,'Capex calcs'!$D:$D,$A27,'Capex calcs'!$C:$C,"Reclassification of project from capex to opex")+SUMIFS('Capex calcs'!AF:AF,'Capex calcs'!$D:$D,$A27,'Capex calcs'!$C:$C,"Turbine and GEA Overhauls")+SUMIFS('Capex calcs'!AF:AF,'Capex calcs'!$D:$D,$A27,'Capex calcs'!$C:$C,"IT Opex Step Change")</f>
        <v>2763.2306557463639</v>
      </c>
      <c r="M27" s="22">
        <f>SUMIFS('Capex calcs'!AG:AG,'Capex calcs'!$D:$D,$A27,'Capex calcs'!$C:$C,"Reclassification of project from capex to opex")+SUMIFS('Capex calcs'!AG:AG,'Capex calcs'!$D:$D,$A27,'Capex calcs'!$C:$C,"Turbine and GEA Overhauls")+SUMIFS('Capex calcs'!AG:AG,'Capex calcs'!$D:$D,$A27,'Capex calcs'!$C:$C,"IT Opex Step Change")</f>
        <v>2840.8164560258524</v>
      </c>
      <c r="N27" s="23">
        <f>SUM(I27:M27)</f>
        <v>12965.085364488956</v>
      </c>
      <c r="P27" s="22">
        <f>I27/'Labour cost esc'!$I$7</f>
        <v>1807.1753684038163</v>
      </c>
      <c r="Q27" s="22">
        <f>J27/'Labour cost esc'!$I$7</f>
        <v>2721.3451740402047</v>
      </c>
      <c r="R27" s="22">
        <f>K27/'Labour cost esc'!$I$7</f>
        <v>2569.8770011593924</v>
      </c>
      <c r="S27" s="22">
        <f>L27/'Labour cost esc'!$I$7</f>
        <v>2664.6390122915759</v>
      </c>
      <c r="T27" s="22">
        <f>M27/'Labour cost esc'!$I$7</f>
        <v>2739.4565631879004</v>
      </c>
      <c r="U27" s="23">
        <f t="shared" si="6"/>
        <v>12502.49311908289</v>
      </c>
    </row>
    <row r="28" spans="1:21" ht="14.25" x14ac:dyDescent="0.2">
      <c r="A28" s="23" t="s">
        <v>384</v>
      </c>
      <c r="B28" s="23">
        <f>SUM(B21:B27)</f>
        <v>11500.356417602492</v>
      </c>
      <c r="C28" s="23">
        <f t="shared" ref="C28:F28" si="8">SUM(C21:C27)</f>
        <v>21950.814550986455</v>
      </c>
      <c r="D28" s="23">
        <f t="shared" si="8"/>
        <v>17422.841400151905</v>
      </c>
      <c r="E28" s="23">
        <f t="shared" si="8"/>
        <v>13103.746965098831</v>
      </c>
      <c r="F28" s="23">
        <f t="shared" si="8"/>
        <v>14182.851245827238</v>
      </c>
      <c r="G28" s="23">
        <f>SUM(G21:G27)</f>
        <v>78160.610579666929</v>
      </c>
      <c r="H28" s="14"/>
      <c r="I28" s="23">
        <f t="shared" ref="I28:T28" si="9">SUM(I21:I27)</f>
        <v>11986.665690431752</v>
      </c>
      <c r="J28" s="23">
        <f t="shared" si="9"/>
        <v>22937.279237498606</v>
      </c>
      <c r="K28" s="23">
        <f t="shared" si="9"/>
        <v>18252.166107124667</v>
      </c>
      <c r="L28" s="23">
        <f t="shared" si="9"/>
        <v>13762.429132653731</v>
      </c>
      <c r="M28" s="23">
        <f t="shared" si="9"/>
        <v>14933.696249274824</v>
      </c>
      <c r="N28" s="23">
        <f t="shared" si="9"/>
        <v>81872.236416983578</v>
      </c>
      <c r="P28" s="23">
        <f>SUM(P21:P27)</f>
        <v>11558.983308034476</v>
      </c>
      <c r="Q28" s="23">
        <f t="shared" si="9"/>
        <v>22118.880653325563</v>
      </c>
      <c r="R28" s="23">
        <f t="shared" si="9"/>
        <v>17600.93163657152</v>
      </c>
      <c r="S28" s="23">
        <f t="shared" si="9"/>
        <v>13271.387784622693</v>
      </c>
      <c r="T28" s="23">
        <f t="shared" si="9"/>
        <v>14400.864271238985</v>
      </c>
      <c r="U28" s="23">
        <f>SUM(U21:U27)</f>
        <v>78951.047653793241</v>
      </c>
    </row>
    <row r="29" spans="1:21" ht="14.25" x14ac:dyDescent="0.2">
      <c r="H29" s="14"/>
      <c r="N29" s="19"/>
    </row>
    <row r="30" spans="1:21" ht="14.25" x14ac:dyDescent="0.2">
      <c r="A30" s="17" t="s">
        <v>411</v>
      </c>
      <c r="B30" s="17">
        <f>ROUND(SUM('Capex calcs'!Q:Q)-B12-B28,3)</f>
        <v>0</v>
      </c>
      <c r="C30" s="17">
        <f>ROUND(SUM('Capex calcs'!R:R)-C12-C28,3)</f>
        <v>0</v>
      </c>
      <c r="D30" s="17">
        <f>ROUND(SUM('Capex calcs'!S:S)-D12-D28,3)</f>
        <v>0</v>
      </c>
      <c r="E30" s="17">
        <f>ROUND(SUM('Capex calcs'!T:T)-E12-E28,3)</f>
        <v>0</v>
      </c>
      <c r="F30" s="17">
        <f>ROUND(SUM('Capex calcs'!U:U)-F12-F28,3)</f>
        <v>0</v>
      </c>
      <c r="G30" s="17">
        <f>ROUND(SUM('Capex calcs'!V:V)-G12-G28,3)</f>
        <v>0</v>
      </c>
      <c r="H30" s="14"/>
      <c r="I30" s="17">
        <f>ROUND(SUM('Capex calcs'!AC:AC)-I12-I28,3)</f>
        <v>0</v>
      </c>
      <c r="J30" s="17">
        <f>ROUND(SUM('Capex calcs'!AD:AD)-J12-J28,3)</f>
        <v>0</v>
      </c>
      <c r="K30" s="17">
        <f>ROUND(SUM('Capex calcs'!AE:AE)-K12-K28,3)</f>
        <v>0</v>
      </c>
      <c r="L30" s="17">
        <f>ROUND(SUM('Capex calcs'!AF:AF)-L12-L28,3)</f>
        <v>0</v>
      </c>
      <c r="M30" s="17">
        <f>ROUND(SUM('Capex calcs'!AG:AG)-M12-M28,3)</f>
        <v>0</v>
      </c>
      <c r="N30" s="17">
        <f>ROUND(SUM('Capex calcs'!AH:AH)-N12-N28,3)</f>
        <v>0</v>
      </c>
      <c r="T30" s="17" t="s">
        <v>411</v>
      </c>
      <c r="U30" s="17">
        <f>N28/'Labour cost esc'!$I$7-U28</f>
        <v>0</v>
      </c>
    </row>
  </sheetData>
  <mergeCells count="6">
    <mergeCell ref="B3:G3"/>
    <mergeCell ref="I3:N3"/>
    <mergeCell ref="B19:G19"/>
    <mergeCell ref="I19:N19"/>
    <mergeCell ref="P3:U3"/>
    <mergeCell ref="P19:U19"/>
  </mergeCells>
  <pageMargins left="0.7" right="0.7" top="0.75" bottom="0.75" header="0.3" footer="0.3"/>
  <pageSetup paperSize="9" scale="54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0" tint="-0.249977111117893"/>
  </sheetPr>
  <dimension ref="A1"/>
  <sheetViews>
    <sheetView zoomScaleNormal="100" workbookViewId="0"/>
  </sheetViews>
  <sheetFormatPr defaultColWidth="8.85546875" defaultRowHeight="12.75" x14ac:dyDescent="0.2"/>
  <cols>
    <col min="1" max="16384" width="8.85546875" style="1"/>
  </cols>
  <sheetData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5"/>
  <sheetViews>
    <sheetView zoomScaleNormal="100" workbookViewId="0"/>
  </sheetViews>
  <sheetFormatPr defaultRowHeight="15" x14ac:dyDescent="0.25"/>
  <cols>
    <col min="1" max="1" width="23.5703125" bestFit="1" customWidth="1"/>
    <col min="4" max="4" width="11.140625" bestFit="1" customWidth="1"/>
  </cols>
  <sheetData>
    <row r="1" spans="1:7" x14ac:dyDescent="0.25">
      <c r="A1" s="74" t="s">
        <v>424</v>
      </c>
      <c r="B1" s="73" t="s">
        <v>381</v>
      </c>
    </row>
    <row r="2" spans="1:7" x14ac:dyDescent="0.25">
      <c r="A2" s="71" t="s">
        <v>425</v>
      </c>
      <c r="B2" s="72">
        <f>SUM('Spend by vision driver'!N7:N9)/'Labour cost esc'!I7</f>
        <v>184944.21315580237</v>
      </c>
      <c r="C2" s="85"/>
      <c r="D2" s="86"/>
      <c r="E2" s="84"/>
      <c r="F2" s="84"/>
      <c r="G2" s="87"/>
    </row>
    <row r="3" spans="1:7" x14ac:dyDescent="0.25">
      <c r="A3" s="71" t="s">
        <v>426</v>
      </c>
      <c r="B3" s="72">
        <f>SUM('Spend by vision driver'!N5:N6)/'Labour cost esc'!I7</f>
        <v>70540.447206581899</v>
      </c>
      <c r="C3" s="85"/>
      <c r="E3" s="84"/>
      <c r="F3" s="84"/>
      <c r="G3" s="87"/>
    </row>
    <row r="4" spans="1:7" x14ac:dyDescent="0.25">
      <c r="A4" s="71" t="s">
        <v>427</v>
      </c>
      <c r="B4" s="72">
        <f>SUM('Spend by vision driver'!N10:N11)/'Labour cost esc'!I7</f>
        <v>32556.847722863062</v>
      </c>
      <c r="C4" s="85"/>
      <c r="E4" s="84"/>
      <c r="F4" s="84"/>
      <c r="G4" s="87"/>
    </row>
    <row r="5" spans="1:7" x14ac:dyDescent="0.25">
      <c r="A5" s="78"/>
      <c r="B5" s="79">
        <f>SUM(B2:B4)</f>
        <v>288041.50808524736</v>
      </c>
    </row>
  </sheetData>
  <pageMargins left="0.7" right="0.7" top="0.75" bottom="0.75" header="0.3" footer="0.3"/>
  <pageSetup orientation="portrait" horizontalDpi="300" verticalDpi="30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B10"/>
  <sheetViews>
    <sheetView showGridLines="0" zoomScaleNormal="100" workbookViewId="0"/>
  </sheetViews>
  <sheetFormatPr defaultRowHeight="15" x14ac:dyDescent="0.25"/>
  <cols>
    <col min="1" max="1" width="60.42578125" bestFit="1" customWidth="1"/>
  </cols>
  <sheetData>
    <row r="1" spans="1:2" x14ac:dyDescent="0.25">
      <c r="A1" s="74" t="s">
        <v>424</v>
      </c>
      <c r="B1" s="73" t="s">
        <v>381</v>
      </c>
    </row>
    <row r="2" spans="1:2" x14ac:dyDescent="0.25">
      <c r="A2" s="90" t="s">
        <v>219</v>
      </c>
      <c r="B2" s="91">
        <f>'Spend by asset class'!N5/'Labour cost esc'!I7</f>
        <v>1040.791545121552</v>
      </c>
    </row>
    <row r="3" spans="1:2" x14ac:dyDescent="0.25">
      <c r="A3" s="90" t="s">
        <v>89</v>
      </c>
      <c r="B3" s="91">
        <f>'Spend by asset class'!N6/'Labour cost esc'!I7</f>
        <v>33250.066804772992</v>
      </c>
    </row>
    <row r="4" spans="1:2" x14ac:dyDescent="0.25">
      <c r="A4" s="90" t="s">
        <v>48</v>
      </c>
      <c r="B4" s="91">
        <f>'Spend by asset class'!N7/'Labour cost esc'!I7</f>
        <v>31759.500133732214</v>
      </c>
    </row>
    <row r="5" spans="1:2" x14ac:dyDescent="0.25">
      <c r="A5" s="90" t="s">
        <v>51</v>
      </c>
      <c r="B5" s="91">
        <f>'Spend by asset class'!N8/'Labour cost esc'!I7</f>
        <v>6443.8792684587588</v>
      </c>
    </row>
    <row r="6" spans="1:2" x14ac:dyDescent="0.25">
      <c r="A6" s="90" t="s">
        <v>44</v>
      </c>
      <c r="B6" s="91">
        <f>'Spend by asset class'!N9/'Labour cost esc'!I7</f>
        <v>59005.98087154032</v>
      </c>
    </row>
    <row r="7" spans="1:2" x14ac:dyDescent="0.25">
      <c r="A7" s="90" t="s">
        <v>195</v>
      </c>
      <c r="B7" s="91">
        <f>'Spend by asset class'!N10/'Labour cost esc'!I7</f>
        <v>23555.65259379935</v>
      </c>
    </row>
    <row r="8" spans="1:2" x14ac:dyDescent="0.25">
      <c r="A8" s="90" t="s">
        <v>198</v>
      </c>
      <c r="B8" s="91">
        <f>'Spend by asset class'!N11/'Labour cost esc'!I7</f>
        <v>81217.821905005083</v>
      </c>
    </row>
    <row r="9" spans="1:2" x14ac:dyDescent="0.25">
      <c r="A9" s="90" t="s">
        <v>261</v>
      </c>
      <c r="B9" s="91">
        <f>'Spend by asset class'!N12/'Labour cost esc'!I7</f>
        <v>51767.814962817043</v>
      </c>
    </row>
    <row r="10" spans="1:2" x14ac:dyDescent="0.25">
      <c r="A10" s="78"/>
      <c r="B10" s="79">
        <f>SUM(B2:B9)</f>
        <v>288041.5080852473</v>
      </c>
    </row>
  </sheetData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29"/>
  <sheetViews>
    <sheetView showGridLines="0" zoomScaleNormal="100" workbookViewId="0"/>
  </sheetViews>
  <sheetFormatPr defaultRowHeight="15" x14ac:dyDescent="0.25"/>
  <cols>
    <col min="1" max="1" width="29.85546875" customWidth="1"/>
    <col min="2" max="6" width="7.28515625" customWidth="1"/>
    <col min="7" max="7" width="8.85546875" customWidth="1"/>
    <col min="8" max="8" width="9.28515625" customWidth="1"/>
  </cols>
  <sheetData>
    <row r="1" spans="1:7" ht="14.25" customHeight="1" x14ac:dyDescent="0.25">
      <c r="A1" s="81" t="s">
        <v>437</v>
      </c>
      <c r="B1" s="81">
        <v>2026</v>
      </c>
      <c r="C1" s="81">
        <v>2027</v>
      </c>
      <c r="D1" s="81">
        <v>2028</v>
      </c>
      <c r="E1" s="81">
        <v>2029</v>
      </c>
      <c r="F1" s="81">
        <v>2030</v>
      </c>
      <c r="G1" s="88" t="s">
        <v>428</v>
      </c>
    </row>
    <row r="2" spans="1:7" ht="14.25" customHeight="1" x14ac:dyDescent="0.25">
      <c r="A2" s="82" t="s">
        <v>429</v>
      </c>
      <c r="B2" s="83">
        <f>'Spend by Business Case'!J5/1000</f>
        <v>8.4889280677368752</v>
      </c>
      <c r="C2" s="83">
        <f>'Spend by Business Case'!K5/1000</f>
        <v>5.656807600271919</v>
      </c>
      <c r="D2" s="83">
        <f>'Spend by Business Case'!L5/1000</f>
        <v>8.9103867482228249</v>
      </c>
      <c r="E2" s="83">
        <f>'Spend by Business Case'!M5/1000</f>
        <v>6.0710666813997722</v>
      </c>
      <c r="F2" s="83">
        <f>'Spend by Business Case'!N5/1000</f>
        <v>6.9562503731300804</v>
      </c>
      <c r="G2" s="83">
        <f>SUM(B2:F2)</f>
        <v>36.083439470761469</v>
      </c>
    </row>
    <row r="3" spans="1:7" ht="14.25" customHeight="1" x14ac:dyDescent="0.25">
      <c r="A3" s="82" t="s">
        <v>54</v>
      </c>
      <c r="B3" s="83">
        <f>'Spend by Business Case'!J6/1000</f>
        <v>2.8732658515616198</v>
      </c>
      <c r="C3" s="83">
        <f>'Spend by Business Case'!K6/1000</f>
        <v>2.7144348311291369</v>
      </c>
      <c r="D3" s="83">
        <f>'Spend by Business Case'!L6/1000</f>
        <v>1.9985010034831407</v>
      </c>
      <c r="E3" s="83">
        <f>'Spend by Business Case'!M6/1000</f>
        <v>1.9389971372488279</v>
      </c>
      <c r="F3" s="83">
        <f>'Spend by Business Case'!N6/1000</f>
        <v>3.0542587869653457</v>
      </c>
      <c r="G3" s="83">
        <f t="shared" ref="G3:G10" si="0">SUM(B3:F3)</f>
        <v>12.579457610388072</v>
      </c>
    </row>
    <row r="4" spans="1:7" ht="14.25" customHeight="1" x14ac:dyDescent="0.25">
      <c r="A4" s="82" t="s">
        <v>430</v>
      </c>
      <c r="B4" s="83">
        <f>'Spend by Business Case'!J12/1000</f>
        <v>9.4736542506875168</v>
      </c>
      <c r="C4" s="83">
        <f>'Spend by Business Case'!K12/1000</f>
        <v>9.5813662870631067</v>
      </c>
      <c r="D4" s="83">
        <f>'Spend by Business Case'!L12/1000</f>
        <v>6.0627746350742528</v>
      </c>
      <c r="E4" s="83">
        <f>'Spend by Business Case'!M12/1000</f>
        <v>4.4019828356977531</v>
      </c>
      <c r="F4" s="83">
        <f>'Spend by Business Case'!N12/1000</f>
        <v>4.3289536303715579</v>
      </c>
      <c r="G4" s="83">
        <f t="shared" si="0"/>
        <v>33.848731638894186</v>
      </c>
    </row>
    <row r="5" spans="1:7" ht="14.25" customHeight="1" x14ac:dyDescent="0.25">
      <c r="A5" s="82" t="s">
        <v>229</v>
      </c>
      <c r="B5" s="83">
        <f>'Spend by Business Case'!J7/1000</f>
        <v>5.8340639616719709</v>
      </c>
      <c r="C5" s="83">
        <f>'Spend by Business Case'!K7/1000</f>
        <v>5.1364422210358374</v>
      </c>
      <c r="D5" s="83">
        <f>'Spend by Business Case'!L7/1000</f>
        <v>5.3267320252512729</v>
      </c>
      <c r="E5" s="83">
        <f>'Spend by Business Case'!M7/1000</f>
        <v>4.9874372054718918</v>
      </c>
      <c r="F5" s="83">
        <f>'Spend by Business Case'!N7/1000</f>
        <v>4.4844802895502331</v>
      </c>
      <c r="G5" s="83">
        <f t="shared" si="0"/>
        <v>25.769155702981209</v>
      </c>
    </row>
    <row r="6" spans="1:7" ht="14.25" customHeight="1" x14ac:dyDescent="0.25">
      <c r="A6" s="82" t="s">
        <v>431</v>
      </c>
      <c r="B6" s="83">
        <f>'Spend by Business Case'!J9/1000</f>
        <v>3.2310880020608086</v>
      </c>
      <c r="C6" s="83">
        <f>'Spend by Business Case'!K9/1000</f>
        <v>3.2393133052572858</v>
      </c>
      <c r="D6" s="83">
        <f>'Spend by Business Case'!L9/1000</f>
        <v>3.2475595474107424</v>
      </c>
      <c r="E6" s="83">
        <f>'Spend by Business Case'!M9/1000</f>
        <v>3.2558267818249793</v>
      </c>
      <c r="F6" s="83">
        <f>'Spend by Business Case'!N9/1000</f>
        <v>3.2641150619394912</v>
      </c>
      <c r="G6" s="83">
        <f t="shared" si="0"/>
        <v>16.237902698493308</v>
      </c>
    </row>
    <row r="7" spans="1:7" ht="14.25" customHeight="1" x14ac:dyDescent="0.25">
      <c r="A7" s="82" t="s">
        <v>432</v>
      </c>
      <c r="B7" s="83">
        <f>'Spend by Business Case'!J10/1000</f>
        <v>1.1465150975054483</v>
      </c>
      <c r="C7" s="83">
        <f>'Spend by Business Case'!K10/1000</f>
        <v>17.268000227723661</v>
      </c>
      <c r="D7" s="83">
        <f>'Spend by Business Case'!L10/1000</f>
        <v>17.494890324261664</v>
      </c>
      <c r="E7" s="83">
        <f>'Spend by Business Case'!M10/1000</f>
        <v>0</v>
      </c>
      <c r="F7" s="83">
        <f>'Spend by Business Case'!N10/1000</f>
        <v>0</v>
      </c>
      <c r="G7" s="83">
        <f t="shared" si="0"/>
        <v>35.909405649490779</v>
      </c>
    </row>
    <row r="8" spans="1:7" ht="14.25" customHeight="1" x14ac:dyDescent="0.25">
      <c r="A8" s="82" t="s">
        <v>433</v>
      </c>
      <c r="B8" s="83">
        <f>'Spend by Business Case'!J19/1000</f>
        <v>6.1109254697040392</v>
      </c>
      <c r="C8" s="83">
        <f>'Spend by Business Case'!K19/1000</f>
        <v>9.2393574984144866</v>
      </c>
      <c r="D8" s="83">
        <f>'Spend by Business Case'!L19/1000</f>
        <v>7.8140473110118469</v>
      </c>
      <c r="E8" s="83">
        <f>'Spend by Business Case'!M19/1000</f>
        <v>9.0123385854323068</v>
      </c>
      <c r="F8" s="83">
        <f>'Spend by Business Case'!N19/1000</f>
        <v>4.0990967535904641</v>
      </c>
      <c r="G8" s="83">
        <f t="shared" si="0"/>
        <v>36.275765618153144</v>
      </c>
    </row>
    <row r="9" spans="1:7" ht="14.25" customHeight="1" x14ac:dyDescent="0.25">
      <c r="A9" s="82" t="s">
        <v>434</v>
      </c>
      <c r="B9" s="83">
        <f>'Spend by Business Case'!J21/1000</f>
        <v>3.2508914446540853</v>
      </c>
      <c r="C9" s="83">
        <f>'Spend by Business Case'!K21/1000</f>
        <v>9.3563907533141091</v>
      </c>
      <c r="D9" s="83">
        <f>'Spend by Business Case'!L21/1000</f>
        <v>2.7939488106272417</v>
      </c>
      <c r="E9" s="83">
        <f>'Spend by Business Case'!M21/1000</f>
        <v>8.7298168421062012</v>
      </c>
      <c r="F9" s="83">
        <f>'Spend by Business Case'!N21/1000</f>
        <v>4.2022849071614541</v>
      </c>
      <c r="G9" s="83">
        <f t="shared" si="0"/>
        <v>28.33333275786309</v>
      </c>
    </row>
    <row r="10" spans="1:7" ht="14.25" customHeight="1" x14ac:dyDescent="0.25">
      <c r="A10" s="82" t="s">
        <v>435</v>
      </c>
      <c r="B10" s="83">
        <f>'Spend by Business Case'!J14/1000</f>
        <v>3.3353166472885767</v>
      </c>
      <c r="C10" s="83">
        <f>'Spend by Business Case'!K14/1000</f>
        <v>2.6844502842599889</v>
      </c>
      <c r="D10" s="83">
        <f>'Spend by Business Case'!L14/1000</f>
        <v>2.4157652633319908</v>
      </c>
      <c r="E10" s="83">
        <f>'Spend by Business Case'!M14/1000</f>
        <v>2.3105867483919216</v>
      </c>
      <c r="F10" s="83">
        <f>'Spend by Business Case'!N14/1000</f>
        <v>2.4217627878905894</v>
      </c>
      <c r="G10" s="83">
        <f t="shared" si="0"/>
        <v>13.167881731163067</v>
      </c>
    </row>
    <row r="11" spans="1:7" ht="14.25" customHeight="1" x14ac:dyDescent="0.25">
      <c r="A11" s="82" t="s">
        <v>43</v>
      </c>
      <c r="B11" s="83">
        <f>'Spend by Business Case'!J16/1000</f>
        <v>4.9852561012441452</v>
      </c>
      <c r="C11" s="83">
        <f>'Spend by Business Case'!K16/1000</f>
        <v>3.4577057184181803</v>
      </c>
      <c r="D11" s="83">
        <f>'Spend by Business Case'!L16/1000</f>
        <v>3.0233731786540008</v>
      </c>
      <c r="E11" s="83">
        <f>'Spend by Business Case'!M16/1000</f>
        <v>7.937915747430063</v>
      </c>
      <c r="F11" s="83">
        <f>'Spend by Business Case'!N16/1000</f>
        <v>2.7386978310014891</v>
      </c>
      <c r="G11" s="83">
        <f t="shared" ref="G11:G12" si="1">SUM(B11:F11)</f>
        <v>22.142948576747877</v>
      </c>
    </row>
    <row r="12" spans="1:7" ht="14.25" customHeight="1" x14ac:dyDescent="0.25">
      <c r="A12" s="82" t="s">
        <v>322</v>
      </c>
      <c r="B12" s="83">
        <f>'Spend by Business Case'!J18/1000</f>
        <v>4.9826053271106741</v>
      </c>
      <c r="C12" s="83">
        <f>'Spend by Business Case'!K18/1000</f>
        <v>3.7994438734656075</v>
      </c>
      <c r="D12" s="83">
        <f>'Spend by Business Case'!L18/1000</f>
        <v>1.8369536029788067</v>
      </c>
      <c r="E12" s="83">
        <f>'Spend by Business Case'!M18/1000</f>
        <v>1.5663025600483513</v>
      </c>
      <c r="F12" s="83">
        <f>'Spend by Business Case'!N18/1000</f>
        <v>2.8004754729980523</v>
      </c>
      <c r="G12" s="83">
        <f t="shared" si="1"/>
        <v>14.98578083660149</v>
      </c>
    </row>
    <row r="13" spans="1:7" ht="14.25" customHeight="1" x14ac:dyDescent="0.25">
      <c r="A13" s="82" t="s">
        <v>436</v>
      </c>
      <c r="B13" s="83">
        <f>'Spend by Business Case'!J22/1000-SUM(B2:B12)</f>
        <v>9.6478630506076541</v>
      </c>
      <c r="C13" s="83">
        <f>'Spend by Business Case'!K22/1000-SUM(C2:C12)</f>
        <v>4.4702523612550635</v>
      </c>
      <c r="D13" s="83">
        <f>'Spend by Business Case'!L22/1000-SUM(D2:D12)</f>
        <v>3.6875514860921967</v>
      </c>
      <c r="E13" s="83">
        <f>'Spend by Business Case'!M22/1000-SUM(E2:E12)</f>
        <v>3.2894353163470456</v>
      </c>
      <c r="F13" s="83">
        <f>'Spend by Business Case'!N22/1000-SUM(F2:F12)</f>
        <v>2.2701393785617796</v>
      </c>
      <c r="G13" s="83">
        <f>SUM(B13:F13)</f>
        <v>23.36524159286374</v>
      </c>
    </row>
    <row r="14" spans="1:7" ht="14.25" customHeight="1" x14ac:dyDescent="0.25">
      <c r="A14" s="74" t="s">
        <v>381</v>
      </c>
      <c r="B14" s="80">
        <f t="shared" ref="B14:G14" si="2">SUM(B2:B13)</f>
        <v>63.360373271833424</v>
      </c>
      <c r="C14" s="80">
        <f t="shared" si="2"/>
        <v>76.603964961608384</v>
      </c>
      <c r="D14" s="80">
        <f t="shared" si="2"/>
        <v>64.612483936399983</v>
      </c>
      <c r="E14" s="80">
        <f t="shared" si="2"/>
        <v>53.501706441399108</v>
      </c>
      <c r="F14" s="80">
        <f t="shared" si="2"/>
        <v>40.620515273160542</v>
      </c>
      <c r="G14" s="80">
        <f t="shared" si="2"/>
        <v>298.69904388440142</v>
      </c>
    </row>
    <row r="15" spans="1:7" ht="14.25" customHeight="1" x14ac:dyDescent="0.25"/>
    <row r="16" spans="1:7" ht="14.25" customHeight="1" x14ac:dyDescent="0.25">
      <c r="A16" s="81" t="s">
        <v>438</v>
      </c>
      <c r="B16" s="81">
        <v>2026</v>
      </c>
      <c r="C16" s="81">
        <v>2027</v>
      </c>
      <c r="D16" s="81">
        <v>2028</v>
      </c>
      <c r="E16" s="81">
        <v>2029</v>
      </c>
      <c r="F16" s="81">
        <v>2030</v>
      </c>
      <c r="G16" s="88" t="s">
        <v>428</v>
      </c>
    </row>
    <row r="17" spans="1:7" ht="14.25" customHeight="1" x14ac:dyDescent="0.25">
      <c r="A17" s="82" t="s">
        <v>429</v>
      </c>
      <c r="B17" s="83">
        <f>B2/'Labour cost esc'!$I$7</f>
        <v>8.1860444240471324</v>
      </c>
      <c r="C17" s="83">
        <f>C2/'Labour cost esc'!$I$7</f>
        <v>5.4549735778899899</v>
      </c>
      <c r="D17" s="83">
        <f>D2/'Labour cost esc'!$I$7</f>
        <v>8.592465523840719</v>
      </c>
      <c r="E17" s="83">
        <f>E2/'Labour cost esc'!$I$7</f>
        <v>5.8544519589197419</v>
      </c>
      <c r="F17" s="83">
        <f>F2/'Labour cost esc'!$I$7</f>
        <v>6.7080524331051894</v>
      </c>
      <c r="G17" s="83">
        <f>SUM(B17:F17)</f>
        <v>34.795987917802776</v>
      </c>
    </row>
    <row r="18" spans="1:7" ht="14.25" customHeight="1" x14ac:dyDescent="0.25">
      <c r="A18" s="82" t="s">
        <v>54</v>
      </c>
      <c r="B18" s="83">
        <f>B3/'Labour cost esc'!$I$7</f>
        <v>2.7707481692976086</v>
      </c>
      <c r="C18" s="83">
        <f>C3/'Labour cost esc'!$I$7</f>
        <v>2.6175842151679238</v>
      </c>
      <c r="D18" s="83">
        <f>D3/'Labour cost esc'!$I$7</f>
        <v>1.9271947960300297</v>
      </c>
      <c r="E18" s="83">
        <f>E3/'Labour cost esc'!$I$7</f>
        <v>1.8698140185620329</v>
      </c>
      <c r="F18" s="83">
        <f>F3/'Labour cost esc'!$I$7</f>
        <v>2.9452833046917513</v>
      </c>
      <c r="G18" s="83">
        <f t="shared" ref="G18:G27" si="3">SUM(B18:F18)</f>
        <v>12.130624503749345</v>
      </c>
    </row>
    <row r="19" spans="1:7" ht="14.25" customHeight="1" x14ac:dyDescent="0.25">
      <c r="A19" s="82" t="s">
        <v>430</v>
      </c>
      <c r="B19" s="83">
        <f>B4/'Labour cost esc'!$I$7</f>
        <v>9.1356357287247043</v>
      </c>
      <c r="C19" s="83">
        <f>C4/'Labour cost esc'!$I$7</f>
        <v>9.2395046162614349</v>
      </c>
      <c r="D19" s="83">
        <f>D4/'Labour cost esc'!$I$7</f>
        <v>5.8464557715277277</v>
      </c>
      <c r="E19" s="83">
        <f>E4/'Labour cost esc'!$I$7</f>
        <v>4.2449207673073799</v>
      </c>
      <c r="F19" s="83">
        <f>F4/'Labour cost esc'!$I$7</f>
        <v>4.1744972327594585</v>
      </c>
      <c r="G19" s="83">
        <f t="shared" si="3"/>
        <v>32.641014116580706</v>
      </c>
    </row>
    <row r="20" spans="1:7" ht="14.25" customHeight="1" x14ac:dyDescent="0.25">
      <c r="A20" s="82" t="s">
        <v>229</v>
      </c>
      <c r="B20" s="83">
        <f>B5/'Labour cost esc'!$I$7</f>
        <v>5.6259054596643887</v>
      </c>
      <c r="C20" s="83">
        <f>C5/'Labour cost esc'!$I$7</f>
        <v>4.9531747550972396</v>
      </c>
      <c r="D20" s="83">
        <f>D5/'Labour cost esc'!$I$7</f>
        <v>5.1366750484583159</v>
      </c>
      <c r="E20" s="83">
        <f>E5/'Labour cost esc'!$I$7</f>
        <v>4.8094862154984499</v>
      </c>
      <c r="F20" s="83">
        <f>F5/'Labour cost esc'!$I$7</f>
        <v>4.3244747247350368</v>
      </c>
      <c r="G20" s="83">
        <f t="shared" si="3"/>
        <v>24.849716203453429</v>
      </c>
    </row>
    <row r="21" spans="1:7" ht="14.25" customHeight="1" x14ac:dyDescent="0.25">
      <c r="A21" s="82" t="s">
        <v>431</v>
      </c>
      <c r="B21" s="83">
        <f>B6/'Labour cost esc'!$I$7</f>
        <v>3.115803280675804</v>
      </c>
      <c r="C21" s="83">
        <f>C6/'Labour cost esc'!$I$7</f>
        <v>3.123735106323323</v>
      </c>
      <c r="D21" s="83">
        <f>D6/'Labour cost esc'!$I$7</f>
        <v>3.1316871238290673</v>
      </c>
      <c r="E21" s="83">
        <f>E6/'Labour cost esc'!$I$7</f>
        <v>3.1396593845949656</v>
      </c>
      <c r="F21" s="83">
        <f>F6/'Labour cost esc'!$I$7</f>
        <v>3.1476519401538008</v>
      </c>
      <c r="G21" s="83">
        <f t="shared" si="3"/>
        <v>15.65853683557696</v>
      </c>
    </row>
    <row r="22" spans="1:7" ht="14.25" customHeight="1" x14ac:dyDescent="0.25">
      <c r="A22" s="82" t="s">
        <v>432</v>
      </c>
      <c r="B22" s="83">
        <f>B7/'Labour cost esc'!$I$7</f>
        <v>1.1056076157236725</v>
      </c>
      <c r="C22" s="83">
        <f>C7/'Labour cost esc'!$I$7</f>
        <v>16.651880643899386</v>
      </c>
      <c r="D22" s="83">
        <f>D7/'Labour cost esc'!$I$7</f>
        <v>16.870675336800062</v>
      </c>
      <c r="E22" s="83">
        <f>E7/'Labour cost esc'!$I$7</f>
        <v>0</v>
      </c>
      <c r="F22" s="83">
        <f>F7/'Labour cost esc'!$I$7</f>
        <v>0</v>
      </c>
      <c r="G22" s="83">
        <f t="shared" si="3"/>
        <v>34.628163596423121</v>
      </c>
    </row>
    <row r="23" spans="1:7" ht="14.25" customHeight="1" x14ac:dyDescent="0.25">
      <c r="A23" s="82" t="s">
        <v>433</v>
      </c>
      <c r="B23" s="83">
        <f>B8/'Labour cost esc'!$I$7</f>
        <v>5.8928885918071741</v>
      </c>
      <c r="C23" s="83">
        <f>C8/'Labour cost esc'!$I$7</f>
        <v>8.9096986484228413</v>
      </c>
      <c r="D23" s="83">
        <f>D8/'Labour cost esc'!$I$7</f>
        <v>7.5352433085938744</v>
      </c>
      <c r="E23" s="83">
        <f>E8/'Labour cost esc'!$I$7</f>
        <v>8.6907797352288405</v>
      </c>
      <c r="F23" s="83">
        <f>F8/'Labour cost esc'!$I$7</f>
        <v>3.9528416138770148</v>
      </c>
      <c r="G23" s="83">
        <f t="shared" si="3"/>
        <v>34.981451897929745</v>
      </c>
    </row>
    <row r="24" spans="1:7" ht="14.25" customHeight="1" x14ac:dyDescent="0.25">
      <c r="A24" s="82" t="s">
        <v>434</v>
      </c>
      <c r="B24" s="83">
        <f>B9/'Labour cost esc'!$I$7</f>
        <v>3.1349001394928502</v>
      </c>
      <c r="C24" s="83">
        <f>C9/'Labour cost esc'!$I$7</f>
        <v>9.0225561748448495</v>
      </c>
      <c r="D24" s="83">
        <f>D9/'Labour cost esc'!$I$7</f>
        <v>2.6942611481458454</v>
      </c>
      <c r="E24" s="83">
        <f>E9/'Labour cost esc'!$I$7</f>
        <v>8.418338324113984</v>
      </c>
      <c r="F24" s="83">
        <f>F9/'Labour cost esc'!$I$7</f>
        <v>4.0523480300496182</v>
      </c>
      <c r="G24" s="83">
        <f t="shared" si="3"/>
        <v>27.322403816647149</v>
      </c>
    </row>
    <row r="25" spans="1:7" ht="14.25" customHeight="1" x14ac:dyDescent="0.25">
      <c r="A25" s="82" t="s">
        <v>435</v>
      </c>
      <c r="B25" s="83">
        <f>B10/'Labour cost esc'!$I$7</f>
        <v>3.2163130639234105</v>
      </c>
      <c r="C25" s="83">
        <f>C10/'Labour cost esc'!$I$7</f>
        <v>2.5886695123047145</v>
      </c>
      <c r="D25" s="83">
        <f>D10/'Labour cost esc'!$I$7</f>
        <v>2.3295711314676866</v>
      </c>
      <c r="E25" s="83">
        <f>E10/'Labour cost esc'!$I$7</f>
        <v>2.2281453697125571</v>
      </c>
      <c r="F25" s="83">
        <f>F10/'Labour cost esc'!$I$7</f>
        <v>2.3353546652753998</v>
      </c>
      <c r="G25" s="83">
        <f t="shared" si="3"/>
        <v>12.698053742683769</v>
      </c>
    </row>
    <row r="26" spans="1:7" ht="14.25" customHeight="1" x14ac:dyDescent="0.25">
      <c r="A26" s="82" t="s">
        <v>43</v>
      </c>
      <c r="B26" s="83">
        <f>B11/'Labour cost esc'!$I$7</f>
        <v>4.8073829327330238</v>
      </c>
      <c r="C26" s="83">
        <f>C11/'Labour cost esc'!$I$7</f>
        <v>3.3343353118786698</v>
      </c>
      <c r="D26" s="83">
        <f>D11/'Labour cost esc'!$I$7</f>
        <v>2.9154996901195767</v>
      </c>
      <c r="E26" s="83">
        <f>E11/'Labour cost esc'!$I$7</f>
        <v>7.6546921383125008</v>
      </c>
      <c r="F26" s="83">
        <f>F11/'Labour cost esc'!$I$7</f>
        <v>2.6409815149483986</v>
      </c>
      <c r="G26" s="83">
        <f t="shared" si="3"/>
        <v>21.352891587992168</v>
      </c>
    </row>
    <row r="27" spans="1:7" ht="14.25" customHeight="1" x14ac:dyDescent="0.25">
      <c r="A27" s="82" t="s">
        <v>322</v>
      </c>
      <c r="B27" s="83">
        <f>B12/'Labour cost esc'!$I$7</f>
        <v>4.804826737811644</v>
      </c>
      <c r="C27" s="83">
        <f>C12/'Labour cost esc'!$I$7</f>
        <v>3.6638803022812034</v>
      </c>
      <c r="D27" s="83">
        <f>D12/'Labour cost esc'!$I$7</f>
        <v>1.7714113818503441</v>
      </c>
      <c r="E27" s="83">
        <f>E12/'Labour cost esc'!$I$7</f>
        <v>1.5104171263725665</v>
      </c>
      <c r="F27" s="83">
        <f>F12/'Labour cost esc'!$I$7</f>
        <v>2.7005549402102726</v>
      </c>
      <c r="G27" s="83">
        <f t="shared" si="3"/>
        <v>14.451090488526031</v>
      </c>
    </row>
    <row r="28" spans="1:7" ht="14.25" customHeight="1" x14ac:dyDescent="0.25">
      <c r="A28" s="82" t="s">
        <v>436</v>
      </c>
      <c r="B28" s="83">
        <f>B13/'Labour cost esc'!$I$7</f>
        <v>9.3036287855425801</v>
      </c>
      <c r="C28" s="83">
        <f>C13/'Labour cost esc'!$I$7</f>
        <v>4.3107544467261949</v>
      </c>
      <c r="D28" s="83">
        <f>D13/'Labour cost esc'!$I$7</f>
        <v>3.5559802180252622</v>
      </c>
      <c r="E28" s="83">
        <f>E13/'Labour cost esc'!$I$7</f>
        <v>3.1720687717907867</v>
      </c>
      <c r="F28" s="83">
        <f>F13/'Labour cost esc'!$I$7</f>
        <v>2.1891411557972802</v>
      </c>
      <c r="G28" s="83">
        <f>SUM(B28:F28)</f>
        <v>22.531573377882104</v>
      </c>
    </row>
    <row r="29" spans="1:7" ht="14.25" customHeight="1" x14ac:dyDescent="0.25">
      <c r="A29" s="74" t="s">
        <v>381</v>
      </c>
      <c r="B29" s="80">
        <f t="shared" ref="B29:G29" si="4">SUM(B17:B28)</f>
        <v>61.099684929443995</v>
      </c>
      <c r="C29" s="80">
        <f t="shared" si="4"/>
        <v>73.870747311097773</v>
      </c>
      <c r="D29" s="80">
        <f t="shared" si="4"/>
        <v>62.30712047868851</v>
      </c>
      <c r="E29" s="80">
        <f t="shared" si="4"/>
        <v>51.592773810413803</v>
      </c>
      <c r="F29" s="80">
        <f t="shared" si="4"/>
        <v>39.171181555603219</v>
      </c>
      <c r="G29" s="80">
        <f t="shared" si="4"/>
        <v>288.0415080852473</v>
      </c>
    </row>
  </sheetData>
  <pageMargins left="0.7" right="0.7" top="0.75" bottom="0.75" header="0.3" footer="0.3"/>
  <pageSetup paperSize="9" orientation="portrait" r:id="rId1"/>
  <ignoredErrors>
    <ignoredError sqref="B10:F10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tabColor theme="0" tint="-0.249977111117893"/>
  </sheetPr>
  <dimension ref="A1"/>
  <sheetViews>
    <sheetView workbookViewId="0"/>
  </sheetViews>
  <sheetFormatPr defaultColWidth="8.85546875" defaultRowHeight="12.75" x14ac:dyDescent="0.2"/>
  <cols>
    <col min="1" max="16384" width="8.85546875" style="1"/>
  </cols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4">
    <tabColor rgb="FF00A3E0"/>
  </sheetPr>
  <dimension ref="A1:N18"/>
  <sheetViews>
    <sheetView zoomScaleNormal="100" workbookViewId="0"/>
  </sheetViews>
  <sheetFormatPr defaultColWidth="8.7109375" defaultRowHeight="12.75" x14ac:dyDescent="0.2"/>
  <cols>
    <col min="1" max="1" width="28.7109375" style="6" bestFit="1" customWidth="1"/>
    <col min="2" max="7" width="9" style="6" customWidth="1"/>
    <col min="8" max="8" width="8.140625" style="6" customWidth="1"/>
    <col min="9" max="14" width="9" style="6" customWidth="1"/>
    <col min="15" max="16384" width="8.7109375" style="6"/>
  </cols>
  <sheetData>
    <row r="1" spans="1:14" s="5" customFormat="1" ht="14.25" x14ac:dyDescent="0.2">
      <c r="A1" s="30" t="s">
        <v>0</v>
      </c>
      <c r="B1" s="30"/>
      <c r="C1" s="30"/>
      <c r="D1" s="30"/>
      <c r="E1" s="30"/>
      <c r="F1" s="30"/>
      <c r="G1" s="30"/>
      <c r="H1" s="92"/>
      <c r="I1" s="92"/>
      <c r="J1" s="92"/>
      <c r="K1" s="92"/>
      <c r="L1" s="92"/>
      <c r="M1" s="92"/>
      <c r="N1" s="92"/>
    </row>
    <row r="2" spans="1:14" s="5" customFormat="1" ht="14.25" x14ac:dyDescent="0.2">
      <c r="A2" s="30"/>
      <c r="B2" s="30"/>
      <c r="C2" s="30"/>
      <c r="D2" s="30"/>
      <c r="E2" s="30"/>
      <c r="F2" s="30"/>
      <c r="G2" s="30"/>
      <c r="H2" s="92"/>
      <c r="I2" s="92"/>
      <c r="J2" s="92"/>
      <c r="K2" s="92"/>
      <c r="L2" s="92"/>
      <c r="M2" s="92"/>
      <c r="N2" s="92"/>
    </row>
    <row r="3" spans="1:14" x14ac:dyDescent="0.2">
      <c r="B3" s="51"/>
      <c r="C3" s="51"/>
      <c r="D3" s="51"/>
      <c r="E3" s="51"/>
      <c r="F3" s="51"/>
      <c r="G3" s="51"/>
      <c r="H3" s="52"/>
      <c r="I3" s="52"/>
      <c r="J3" s="52"/>
      <c r="K3" s="52"/>
      <c r="L3" s="52"/>
      <c r="M3" s="52"/>
      <c r="N3" s="52"/>
    </row>
    <row r="4" spans="1:14" x14ac:dyDescent="0.2">
      <c r="A4" s="59"/>
      <c r="B4" s="60">
        <v>2018</v>
      </c>
      <c r="C4" s="60">
        <v>2019</v>
      </c>
      <c r="D4" s="60">
        <v>2020</v>
      </c>
      <c r="E4" s="60">
        <v>2021</v>
      </c>
      <c r="F4" s="60">
        <v>2022</v>
      </c>
      <c r="G4" s="60">
        <v>2023</v>
      </c>
      <c r="H4" s="60">
        <v>2024</v>
      </c>
      <c r="I4" s="60">
        <v>2025</v>
      </c>
      <c r="J4" s="60">
        <v>2026</v>
      </c>
      <c r="K4" s="60">
        <v>2027</v>
      </c>
      <c r="L4" s="60">
        <v>2028</v>
      </c>
      <c r="M4" s="60">
        <v>2029</v>
      </c>
      <c r="N4" s="60">
        <v>2030</v>
      </c>
    </row>
    <row r="5" spans="1:14" x14ac:dyDescent="0.2">
      <c r="A5" s="50" t="s">
        <v>1</v>
      </c>
      <c r="B5" s="7">
        <v>114.1</v>
      </c>
      <c r="C5" s="7">
        <v>116.2</v>
      </c>
      <c r="D5" s="7">
        <v>117.2</v>
      </c>
      <c r="E5" s="7">
        <v>121.3</v>
      </c>
      <c r="F5" s="7">
        <v>130.80000000000001</v>
      </c>
      <c r="G5" s="7">
        <v>136.1</v>
      </c>
      <c r="H5" s="53">
        <f>G5*(1+H6)</f>
        <v>139.6386</v>
      </c>
      <c r="I5" s="53">
        <f>H5*(1+I6)</f>
        <v>144.80522819999999</v>
      </c>
      <c r="J5" s="53">
        <f>I5*(1+J6)</f>
        <v>147.96198217475998</v>
      </c>
      <c r="K5" s="53">
        <f t="shared" ref="K5:N5" si="0">J5*(1+K6)</f>
        <v>151.19347186545676</v>
      </c>
      <c r="L5" s="53">
        <f t="shared" si="0"/>
        <v>154.49553729099836</v>
      </c>
      <c r="M5" s="53">
        <f t="shared" si="0"/>
        <v>157.86971982543378</v>
      </c>
      <c r="N5" s="53">
        <f t="shared" si="0"/>
        <v>161.31759450642127</v>
      </c>
    </row>
    <row r="6" spans="1:14" x14ac:dyDescent="0.2">
      <c r="A6" s="7" t="s">
        <v>2</v>
      </c>
      <c r="B6" s="40">
        <f>[3]Data1!$N$292</f>
        <v>1.7841213202497874E-2</v>
      </c>
      <c r="C6" s="40">
        <f>C5/B5-1</f>
        <v>1.8404907975460238E-2</v>
      </c>
      <c r="D6" s="40">
        <f t="shared" ref="D6:G6" si="1">D5/C5-1</f>
        <v>8.6058519793459354E-3</v>
      </c>
      <c r="E6" s="40">
        <f t="shared" si="1"/>
        <v>3.4982935153583528E-2</v>
      </c>
      <c r="F6" s="40">
        <f t="shared" si="1"/>
        <v>7.8318219291014124E-2</v>
      </c>
      <c r="G6" s="40">
        <f t="shared" si="1"/>
        <v>4.0519877675840865E-2</v>
      </c>
      <c r="H6" s="40">
        <v>2.5999999999999999E-2</v>
      </c>
      <c r="I6" s="40">
        <v>3.6999999999999998E-2</v>
      </c>
      <c r="J6" s="40">
        <v>2.18E-2</v>
      </c>
      <c r="K6" s="40">
        <v>2.1839999999999998E-2</v>
      </c>
      <c r="L6" s="40">
        <v>2.1839999999999998E-2</v>
      </c>
      <c r="M6" s="40">
        <v>2.1839999999999998E-2</v>
      </c>
      <c r="N6" s="40">
        <v>2.1839999999999998E-2</v>
      </c>
    </row>
    <row r="7" spans="1:14" x14ac:dyDescent="0.2">
      <c r="A7" s="7" t="s">
        <v>3</v>
      </c>
      <c r="B7" s="54">
        <f>B5/$H$5</f>
        <v>0.81710930931705128</v>
      </c>
      <c r="C7" s="54">
        <f>C5/$H$5</f>
        <v>0.83214813096092344</v>
      </c>
      <c r="D7" s="54">
        <f t="shared" ref="D7:G7" si="2">D5/$H$5</f>
        <v>0.83930947460086258</v>
      </c>
      <c r="E7" s="54">
        <f t="shared" si="2"/>
        <v>0.86867098352461281</v>
      </c>
      <c r="F7" s="54">
        <f t="shared" si="2"/>
        <v>0.93670374810403434</v>
      </c>
      <c r="G7" s="54">
        <f t="shared" si="2"/>
        <v>0.97465886939571145</v>
      </c>
      <c r="H7" s="54">
        <f t="shared" ref="H7" si="3">H5/$H$5</f>
        <v>1</v>
      </c>
      <c r="I7" s="54">
        <f t="shared" ref="I7:N7" si="4">I5/$H$5</f>
        <v>1.0369999999999999</v>
      </c>
      <c r="J7" s="54">
        <f t="shared" si="4"/>
        <v>1.0596066</v>
      </c>
      <c r="K7" s="54">
        <f t="shared" si="4"/>
        <v>1.082748408144</v>
      </c>
      <c r="L7" s="54">
        <f t="shared" si="4"/>
        <v>1.1063956333778651</v>
      </c>
      <c r="M7" s="54">
        <f t="shared" si="4"/>
        <v>1.1305593140108379</v>
      </c>
      <c r="N7" s="54">
        <f t="shared" si="4"/>
        <v>1.1552507294288348</v>
      </c>
    </row>
    <row r="8" spans="1:14" x14ac:dyDescent="0.2">
      <c r="I8" s="56"/>
      <c r="J8" s="56"/>
      <c r="K8" s="56"/>
      <c r="L8" s="56"/>
      <c r="M8" s="56"/>
      <c r="N8" s="56"/>
    </row>
    <row r="9" spans="1:14" x14ac:dyDescent="0.2">
      <c r="A9" s="6" t="s">
        <v>4</v>
      </c>
      <c r="H9" s="49">
        <v>0.38</v>
      </c>
    </row>
    <row r="11" spans="1:14" x14ac:dyDescent="0.2">
      <c r="A11" s="7" t="s">
        <v>5</v>
      </c>
      <c r="B11" s="7"/>
      <c r="C11" s="7"/>
      <c r="D11" s="7"/>
      <c r="E11" s="7"/>
      <c r="F11" s="7"/>
      <c r="G11" s="7"/>
      <c r="H11" s="40">
        <v>6.6991473812423302E-3</v>
      </c>
      <c r="I11" s="40">
        <f>$H$11</f>
        <v>6.6991473812423302E-3</v>
      </c>
      <c r="J11" s="40">
        <f t="shared" ref="J11:N11" si="5">$H$11</f>
        <v>6.6991473812423302E-3</v>
      </c>
      <c r="K11" s="40">
        <f t="shared" si="5"/>
        <v>6.6991473812423302E-3</v>
      </c>
      <c r="L11" s="40">
        <f t="shared" si="5"/>
        <v>6.6991473812423302E-3</v>
      </c>
      <c r="M11" s="40">
        <f t="shared" si="5"/>
        <v>6.6991473812423302E-3</v>
      </c>
      <c r="N11" s="40">
        <f t="shared" si="5"/>
        <v>6.6991473812423302E-3</v>
      </c>
    </row>
    <row r="12" spans="1:14" x14ac:dyDescent="0.2">
      <c r="A12" s="7" t="s">
        <v>6</v>
      </c>
      <c r="B12" s="7"/>
      <c r="C12" s="7"/>
      <c r="D12" s="7"/>
      <c r="E12" s="7"/>
      <c r="F12" s="7"/>
      <c r="G12" s="7"/>
      <c r="H12" s="8">
        <v>1</v>
      </c>
      <c r="I12" s="8">
        <f>H12*(1+I11*$H$9)</f>
        <v>1.0025456760048721</v>
      </c>
      <c r="J12" s="8">
        <f>I12*(1+J11*$H$9)</f>
        <v>1.005097832476066</v>
      </c>
      <c r="K12" s="8">
        <f>J12*(1+K11*$H$9)</f>
        <v>1.0076564859107493</v>
      </c>
      <c r="L12" s="8">
        <f>K12*(1+L11*$H$9)</f>
        <v>1.0102216528480861</v>
      </c>
      <c r="M12" s="8">
        <f t="shared" ref="M12:N12" si="6">L12*(1+M11*$H$9)</f>
        <v>1.0127933498693438</v>
      </c>
      <c r="N12" s="8">
        <f t="shared" si="6"/>
        <v>1.0153715935980001</v>
      </c>
    </row>
    <row r="14" spans="1:14" x14ac:dyDescent="0.2">
      <c r="A14" s="7" t="s">
        <v>7</v>
      </c>
      <c r="B14" s="7"/>
      <c r="C14" s="7"/>
      <c r="D14" s="7"/>
      <c r="E14" s="7"/>
      <c r="F14" s="7"/>
      <c r="G14" s="7"/>
      <c r="H14" s="8"/>
      <c r="I14" s="8">
        <f>I12*$I$7</f>
        <v>1.0396398660170523</v>
      </c>
      <c r="J14" s="8">
        <f>J12*$I$7</f>
        <v>1.0422864522776802</v>
      </c>
      <c r="K14" s="8">
        <f>K12*$I$7</f>
        <v>1.044939775889447</v>
      </c>
      <c r="L14" s="8">
        <f>L12*$I$7</f>
        <v>1.0475998540034652</v>
      </c>
      <c r="M14" s="8">
        <f t="shared" ref="M14:N14" si="7">M12*$I$7</f>
        <v>1.0502667038145095</v>
      </c>
      <c r="N14" s="8">
        <f t="shared" si="7"/>
        <v>1.0529403425611261</v>
      </c>
    </row>
    <row r="18" spans="9:14" x14ac:dyDescent="0.2">
      <c r="I18" s="89"/>
      <c r="J18" s="89"/>
      <c r="K18" s="89"/>
      <c r="L18" s="89"/>
      <c r="M18" s="89"/>
      <c r="N18" s="89"/>
    </row>
  </sheetData>
  <pageMargins left="0.75" right="0.75" top="1" bottom="1" header="0.5" footer="0.5"/>
  <pageSetup paperSize="9" orientation="portrait" horizontalDpi="1200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6A7B1E-5A38-42FC-9D08-3ADD8B511719}">
  <sheetPr>
    <tabColor rgb="FF00A3E0"/>
  </sheetPr>
  <dimension ref="A1:AH110"/>
  <sheetViews>
    <sheetView zoomScale="80" zoomScaleNormal="80" workbookViewId="0">
      <pane xSplit="4" ySplit="4" topLeftCell="E5" activePane="bottomRight" state="frozen"/>
      <selection pane="topRight" activeCell="R1" sqref="R1:W1048576"/>
      <selection pane="bottomLeft" activeCell="R1" sqref="R1:W1048576"/>
      <selection pane="bottomRight" activeCell="K5" sqref="K5"/>
    </sheetView>
  </sheetViews>
  <sheetFormatPr defaultColWidth="8.85546875" defaultRowHeight="12.75" x14ac:dyDescent="0.2"/>
  <cols>
    <col min="1" max="1" width="47.42578125" style="39" customWidth="1"/>
    <col min="2" max="3" width="20.5703125" style="39" customWidth="1"/>
    <col min="4" max="4" width="57.28515625" style="39" bestFit="1" customWidth="1"/>
    <col min="5" max="9" width="10.85546875" style="39" customWidth="1"/>
    <col min="10" max="10" width="14.28515625" style="44" customWidth="1"/>
    <col min="11" max="15" width="10.85546875" style="39" customWidth="1"/>
    <col min="16" max="16" width="14.28515625" style="44" customWidth="1"/>
    <col min="17" max="21" width="10.85546875" style="39" customWidth="1"/>
    <col min="22" max="22" width="14.28515625" style="44" customWidth="1"/>
    <col min="23" max="27" width="11.7109375" style="39" customWidth="1"/>
    <col min="28" max="28" width="10.85546875" style="44" customWidth="1"/>
    <col min="29" max="33" width="12.140625" style="39" customWidth="1"/>
    <col min="34" max="34" width="10.85546875" style="44" customWidth="1"/>
    <col min="35" max="16384" width="8.85546875" style="39"/>
  </cols>
  <sheetData>
    <row r="1" spans="1:34" s="31" customFormat="1" ht="14.25" x14ac:dyDescent="0.2">
      <c r="A1" s="30" t="s">
        <v>8</v>
      </c>
      <c r="B1" s="93"/>
      <c r="C1" s="93"/>
      <c r="D1" s="94"/>
      <c r="E1" s="95"/>
      <c r="F1" s="95"/>
      <c r="G1" s="95"/>
      <c r="H1" s="95"/>
      <c r="I1" s="95"/>
      <c r="J1" s="42"/>
      <c r="K1" s="95"/>
      <c r="L1" s="95"/>
      <c r="M1" s="95"/>
      <c r="N1" s="95"/>
      <c r="O1" s="95"/>
      <c r="P1" s="42"/>
      <c r="Q1" s="95"/>
      <c r="R1" s="95"/>
      <c r="S1" s="95"/>
      <c r="T1" s="95"/>
      <c r="U1" s="95"/>
      <c r="V1" s="42"/>
      <c r="W1" s="94"/>
      <c r="X1" s="94"/>
      <c r="Y1" s="94"/>
      <c r="Z1" s="94"/>
      <c r="AA1" s="94"/>
      <c r="AB1" s="42"/>
      <c r="AC1" s="94"/>
      <c r="AD1" s="94"/>
      <c r="AE1" s="94"/>
      <c r="AF1" s="94"/>
      <c r="AG1" s="94"/>
      <c r="AH1" s="42"/>
    </row>
    <row r="2" spans="1:34" s="31" customFormat="1" ht="14.25" x14ac:dyDescent="0.2">
      <c r="A2" s="92"/>
      <c r="B2" s="93"/>
      <c r="C2" s="93"/>
      <c r="D2" s="94"/>
      <c r="E2" s="94"/>
      <c r="F2" s="94"/>
      <c r="G2" s="94"/>
      <c r="H2" s="94"/>
      <c r="I2" s="94"/>
      <c r="J2" s="42"/>
      <c r="K2" s="94"/>
      <c r="L2" s="94"/>
      <c r="M2" s="94"/>
      <c r="N2" s="94"/>
      <c r="O2" s="94"/>
      <c r="P2" s="42"/>
      <c r="Q2" s="94"/>
      <c r="R2" s="94"/>
      <c r="S2" s="94"/>
      <c r="T2" s="94"/>
      <c r="U2" s="94"/>
      <c r="V2" s="42"/>
      <c r="W2" s="94"/>
      <c r="X2" s="94"/>
      <c r="Y2" s="94"/>
      <c r="Z2" s="94"/>
      <c r="AA2" s="94"/>
      <c r="AB2" s="42"/>
      <c r="AC2" s="94"/>
      <c r="AD2" s="94"/>
      <c r="AE2" s="94"/>
      <c r="AF2" s="94"/>
      <c r="AG2" s="94"/>
      <c r="AH2" s="42"/>
    </row>
    <row r="3" spans="1:34" s="32" customFormat="1" ht="12.75" customHeight="1" x14ac:dyDescent="0.2">
      <c r="E3" s="99" t="s">
        <v>9</v>
      </c>
      <c r="F3" s="99"/>
      <c r="G3" s="99"/>
      <c r="H3" s="99"/>
      <c r="I3" s="99"/>
      <c r="J3" s="100"/>
      <c r="K3" s="99" t="s">
        <v>10</v>
      </c>
      <c r="L3" s="99"/>
      <c r="M3" s="99"/>
      <c r="N3" s="99"/>
      <c r="O3" s="99"/>
      <c r="P3" s="100"/>
      <c r="Q3" s="99" t="s">
        <v>11</v>
      </c>
      <c r="R3" s="99"/>
      <c r="S3" s="99"/>
      <c r="T3" s="99"/>
      <c r="U3" s="99"/>
      <c r="V3" s="100"/>
      <c r="W3" s="101" t="s">
        <v>12</v>
      </c>
      <c r="X3" s="101"/>
      <c r="Y3" s="101"/>
      <c r="Z3" s="101"/>
      <c r="AA3" s="101"/>
      <c r="AB3" s="101"/>
      <c r="AC3" s="102" t="s">
        <v>11</v>
      </c>
      <c r="AD3" s="102"/>
      <c r="AE3" s="102"/>
      <c r="AF3" s="102"/>
      <c r="AG3" s="102"/>
      <c r="AH3" s="103"/>
    </row>
    <row r="4" spans="1:34" s="32" customFormat="1" ht="61.5" customHeight="1" x14ac:dyDescent="0.2">
      <c r="A4" s="33" t="s">
        <v>13</v>
      </c>
      <c r="B4" s="34" t="s">
        <v>14</v>
      </c>
      <c r="C4" s="34" t="s">
        <v>15</v>
      </c>
      <c r="D4" s="34" t="s">
        <v>16</v>
      </c>
      <c r="E4" s="3" t="s">
        <v>17</v>
      </c>
      <c r="F4" s="4" t="s">
        <v>18</v>
      </c>
      <c r="G4" s="4" t="s">
        <v>19</v>
      </c>
      <c r="H4" s="4" t="s">
        <v>20</v>
      </c>
      <c r="I4" s="2" t="s">
        <v>21</v>
      </c>
      <c r="J4" s="41" t="s">
        <v>22</v>
      </c>
      <c r="K4" s="3" t="s">
        <v>23</v>
      </c>
      <c r="L4" s="4" t="s">
        <v>24</v>
      </c>
      <c r="M4" s="4" t="s">
        <v>25</v>
      </c>
      <c r="N4" s="4" t="s">
        <v>26</v>
      </c>
      <c r="O4" s="2" t="s">
        <v>27</v>
      </c>
      <c r="P4" s="41" t="s">
        <v>28</v>
      </c>
      <c r="Q4" s="3" t="s">
        <v>29</v>
      </c>
      <c r="R4" s="4" t="s">
        <v>30</v>
      </c>
      <c r="S4" s="4" t="s">
        <v>31</v>
      </c>
      <c r="T4" s="4" t="s">
        <v>32</v>
      </c>
      <c r="U4" s="2" t="s">
        <v>33</v>
      </c>
      <c r="V4" s="41" t="s">
        <v>34</v>
      </c>
      <c r="W4" s="3" t="s">
        <v>35</v>
      </c>
      <c r="X4" s="4" t="s">
        <v>36</v>
      </c>
      <c r="Y4" s="4" t="s">
        <v>37</v>
      </c>
      <c r="Z4" s="4" t="s">
        <v>38</v>
      </c>
      <c r="AA4" s="2" t="s">
        <v>39</v>
      </c>
      <c r="AB4" s="41" t="s">
        <v>40</v>
      </c>
      <c r="AC4" s="3" t="s">
        <v>29</v>
      </c>
      <c r="AD4" s="4" t="s">
        <v>30</v>
      </c>
      <c r="AE4" s="4" t="s">
        <v>31</v>
      </c>
      <c r="AF4" s="4" t="s">
        <v>32</v>
      </c>
      <c r="AG4" s="2" t="s">
        <v>33</v>
      </c>
      <c r="AH4" s="2" t="s">
        <v>41</v>
      </c>
    </row>
    <row r="5" spans="1:34" s="32" customFormat="1" ht="12.75" customHeight="1" x14ac:dyDescent="0.2">
      <c r="A5" s="7" t="s">
        <v>42</v>
      </c>
      <c r="B5" s="7" t="s">
        <v>43</v>
      </c>
      <c r="C5" s="7" t="s">
        <v>44</v>
      </c>
      <c r="D5" s="7" t="s">
        <v>45</v>
      </c>
      <c r="E5" s="48">
        <f t="shared" ref="E5:J36" si="0">IFERROR(Q5/K5,0)</f>
        <v>0</v>
      </c>
      <c r="F5" s="48">
        <f t="shared" si="0"/>
        <v>0</v>
      </c>
      <c r="G5" s="48">
        <f t="shared" si="0"/>
        <v>0</v>
      </c>
      <c r="H5" s="48">
        <f t="shared" si="0"/>
        <v>0</v>
      </c>
      <c r="I5" s="48">
        <f t="shared" si="0"/>
        <v>0</v>
      </c>
      <c r="J5" s="43">
        <f t="shared" si="0"/>
        <v>0</v>
      </c>
      <c r="K5" s="47"/>
      <c r="L5" s="48"/>
      <c r="M5" s="48"/>
      <c r="N5" s="48"/>
      <c r="O5" s="48"/>
      <c r="P5" s="43">
        <f t="shared" ref="P5:P68" si="1">SUM(K5:O5)</f>
        <v>0</v>
      </c>
      <c r="Q5" s="38">
        <v>9407.5061728395067</v>
      </c>
      <c r="R5" s="35">
        <v>0</v>
      </c>
      <c r="S5" s="35">
        <v>0</v>
      </c>
      <c r="T5" s="35">
        <v>0</v>
      </c>
      <c r="U5" s="35">
        <v>0</v>
      </c>
      <c r="V5" s="43">
        <f t="shared" ref="V5:V68" si="2">SUM(Q5:U5)</f>
        <v>9407.5061728395067</v>
      </c>
      <c r="W5" s="37">
        <f>Q5*('Labour cost esc'!J$14-1)</f>
        <v>397.81006082976012</v>
      </c>
      <c r="X5" s="36">
        <f>R5*('Labour cost esc'!K$14-1)</f>
        <v>0</v>
      </c>
      <c r="Y5" s="36">
        <f>S5*('Labour cost esc'!L$14-1)</f>
        <v>0</v>
      </c>
      <c r="Z5" s="36">
        <f>T5*('Labour cost esc'!M$14-1)</f>
        <v>0</v>
      </c>
      <c r="AA5" s="36">
        <f>U5*('Labour cost esc'!N$14-1)</f>
        <v>0</v>
      </c>
      <c r="AB5" s="43">
        <f t="shared" ref="AB5:AB68" si="3">SUM(W5:AA5)</f>
        <v>397.81006082976012</v>
      </c>
      <c r="AC5" s="37">
        <f>Q5+W5</f>
        <v>9805.3162336692676</v>
      </c>
      <c r="AD5" s="36">
        <f t="shared" ref="AD5:AG36" si="4">R5+X5</f>
        <v>0</v>
      </c>
      <c r="AE5" s="36">
        <f t="shared" si="4"/>
        <v>0</v>
      </c>
      <c r="AF5" s="36">
        <f t="shared" si="4"/>
        <v>0</v>
      </c>
      <c r="AG5" s="36">
        <f t="shared" si="4"/>
        <v>0</v>
      </c>
      <c r="AH5" s="45">
        <f t="shared" ref="AH5:AH68" si="5">SUM(AC5:AG5)</f>
        <v>9805.3162336692676</v>
      </c>
    </row>
    <row r="6" spans="1:34" s="32" customFormat="1" ht="12.75" customHeight="1" x14ac:dyDescent="0.2">
      <c r="A6" s="7" t="s">
        <v>46</v>
      </c>
      <c r="B6" s="7" t="s">
        <v>47</v>
      </c>
      <c r="C6" s="7" t="s">
        <v>48</v>
      </c>
      <c r="D6" s="7" t="s">
        <v>45</v>
      </c>
      <c r="E6" s="48">
        <f t="shared" si="0"/>
        <v>0</v>
      </c>
      <c r="F6" s="48">
        <f t="shared" si="0"/>
        <v>0</v>
      </c>
      <c r="G6" s="48">
        <f t="shared" si="0"/>
        <v>0</v>
      </c>
      <c r="H6" s="48">
        <f t="shared" si="0"/>
        <v>0</v>
      </c>
      <c r="I6" s="48">
        <f t="shared" si="0"/>
        <v>149.99999999999997</v>
      </c>
      <c r="J6" s="43">
        <f t="shared" si="0"/>
        <v>149.99999999999997</v>
      </c>
      <c r="K6" s="47"/>
      <c r="L6" s="48"/>
      <c r="M6" s="48"/>
      <c r="N6" s="48"/>
      <c r="O6" s="48">
        <v>1</v>
      </c>
      <c r="P6" s="43">
        <f t="shared" si="1"/>
        <v>1</v>
      </c>
      <c r="Q6" s="38">
        <v>0</v>
      </c>
      <c r="R6" s="35">
        <v>0</v>
      </c>
      <c r="S6" s="35">
        <v>0</v>
      </c>
      <c r="T6" s="35">
        <v>0</v>
      </c>
      <c r="U6" s="35">
        <v>149.99999999999997</v>
      </c>
      <c r="V6" s="43">
        <f t="shared" si="2"/>
        <v>149.99999999999997</v>
      </c>
      <c r="W6" s="37">
        <f>Q6*('Labour cost esc'!J$14-1)</f>
        <v>0</v>
      </c>
      <c r="X6" s="36">
        <f>R6*('Labour cost esc'!K$14-1)</f>
        <v>0</v>
      </c>
      <c r="Y6" s="36">
        <f>S6*('Labour cost esc'!L$14-1)</f>
        <v>0</v>
      </c>
      <c r="Z6" s="36">
        <f>T6*('Labour cost esc'!M$14-1)</f>
        <v>0</v>
      </c>
      <c r="AA6" s="36">
        <f>U6*('Labour cost esc'!N$14-1)</f>
        <v>7.9410513841689161</v>
      </c>
      <c r="AB6" s="43">
        <f t="shared" si="3"/>
        <v>7.9410513841689161</v>
      </c>
      <c r="AC6" s="37">
        <f t="shared" ref="AC6:AG37" si="6">Q6+W6</f>
        <v>0</v>
      </c>
      <c r="AD6" s="36">
        <f t="shared" si="4"/>
        <v>0</v>
      </c>
      <c r="AE6" s="36">
        <f t="shared" si="4"/>
        <v>0</v>
      </c>
      <c r="AF6" s="36">
        <f t="shared" si="4"/>
        <v>0</v>
      </c>
      <c r="AG6" s="36">
        <f t="shared" si="4"/>
        <v>157.9410513841689</v>
      </c>
      <c r="AH6" s="45">
        <f t="shared" si="5"/>
        <v>157.9410513841689</v>
      </c>
    </row>
    <row r="7" spans="1:34" s="32" customFormat="1" ht="12.75" customHeight="1" x14ac:dyDescent="0.2">
      <c r="A7" s="7" t="s">
        <v>49</v>
      </c>
      <c r="B7" s="7" t="s">
        <v>50</v>
      </c>
      <c r="C7" s="7" t="s">
        <v>51</v>
      </c>
      <c r="D7" s="7" t="s">
        <v>52</v>
      </c>
      <c r="E7" s="48">
        <f t="shared" si="0"/>
        <v>200</v>
      </c>
      <c r="F7" s="48">
        <f t="shared" si="0"/>
        <v>200</v>
      </c>
      <c r="G7" s="48">
        <f t="shared" si="0"/>
        <v>0</v>
      </c>
      <c r="H7" s="48">
        <f t="shared" si="0"/>
        <v>200</v>
      </c>
      <c r="I7" s="48">
        <f t="shared" si="0"/>
        <v>200</v>
      </c>
      <c r="J7" s="43">
        <f t="shared" si="0"/>
        <v>200</v>
      </c>
      <c r="K7" s="47">
        <v>2</v>
      </c>
      <c r="L7" s="48">
        <v>1</v>
      </c>
      <c r="M7" s="48"/>
      <c r="N7" s="48">
        <v>1</v>
      </c>
      <c r="O7" s="48">
        <v>2</v>
      </c>
      <c r="P7" s="43">
        <f t="shared" si="1"/>
        <v>6</v>
      </c>
      <c r="Q7" s="38">
        <v>400</v>
      </c>
      <c r="R7" s="35">
        <v>200</v>
      </c>
      <c r="S7" s="35">
        <v>0</v>
      </c>
      <c r="T7" s="35">
        <v>200</v>
      </c>
      <c r="U7" s="35">
        <v>400</v>
      </c>
      <c r="V7" s="43">
        <f t="shared" si="2"/>
        <v>1200</v>
      </c>
      <c r="W7" s="37">
        <f>Q7*('Labour cost esc'!J$14-1)</f>
        <v>16.914580911072097</v>
      </c>
      <c r="X7" s="36">
        <f>R7*('Labour cost esc'!K$14-1)</f>
        <v>8.9879551778893951</v>
      </c>
      <c r="Y7" s="36">
        <f>S7*('Labour cost esc'!L$14-1)</f>
        <v>0</v>
      </c>
      <c r="Z7" s="36">
        <f>T7*('Labour cost esc'!M$14-1)</f>
        <v>10.053340762901897</v>
      </c>
      <c r="AA7" s="36">
        <f>U7*('Labour cost esc'!N$14-1)</f>
        <v>21.176137024450448</v>
      </c>
      <c r="AB7" s="43">
        <f t="shared" si="3"/>
        <v>57.132013876313835</v>
      </c>
      <c r="AC7" s="37">
        <f t="shared" si="6"/>
        <v>416.91458091107211</v>
      </c>
      <c r="AD7" s="36">
        <f t="shared" si="4"/>
        <v>208.9879551778894</v>
      </c>
      <c r="AE7" s="36">
        <f t="shared" si="4"/>
        <v>0</v>
      </c>
      <c r="AF7" s="36">
        <f t="shared" si="4"/>
        <v>210.05334076290188</v>
      </c>
      <c r="AG7" s="36">
        <f t="shared" si="4"/>
        <v>421.17613702445044</v>
      </c>
      <c r="AH7" s="45">
        <f t="shared" si="5"/>
        <v>1257.132013876314</v>
      </c>
    </row>
    <row r="8" spans="1:34" s="32" customFormat="1" ht="12.75" customHeight="1" x14ac:dyDescent="0.2">
      <c r="A8" s="7" t="s">
        <v>53</v>
      </c>
      <c r="B8" s="7" t="s">
        <v>54</v>
      </c>
      <c r="C8" s="7" t="s">
        <v>55</v>
      </c>
      <c r="D8" s="7" t="s">
        <v>52</v>
      </c>
      <c r="E8" s="48">
        <f t="shared" si="0"/>
        <v>30</v>
      </c>
      <c r="F8" s="48">
        <f t="shared" si="0"/>
        <v>0</v>
      </c>
      <c r="G8" s="48">
        <f t="shared" si="0"/>
        <v>0</v>
      </c>
      <c r="H8" s="48">
        <f t="shared" si="0"/>
        <v>0</v>
      </c>
      <c r="I8" s="48">
        <f t="shared" si="0"/>
        <v>0</v>
      </c>
      <c r="J8" s="43">
        <f t="shared" si="0"/>
        <v>30</v>
      </c>
      <c r="K8" s="47">
        <v>5</v>
      </c>
      <c r="L8" s="48"/>
      <c r="M8" s="48"/>
      <c r="N8" s="48"/>
      <c r="O8" s="48"/>
      <c r="P8" s="43">
        <f t="shared" si="1"/>
        <v>5</v>
      </c>
      <c r="Q8" s="38">
        <v>150</v>
      </c>
      <c r="R8" s="35">
        <v>0</v>
      </c>
      <c r="S8" s="35">
        <v>0</v>
      </c>
      <c r="T8" s="35">
        <v>0</v>
      </c>
      <c r="U8" s="35">
        <v>0</v>
      </c>
      <c r="V8" s="43">
        <f t="shared" si="2"/>
        <v>150</v>
      </c>
      <c r="W8" s="37">
        <f>Q8*('Labour cost esc'!J$14-1)</f>
        <v>6.3429678416520368</v>
      </c>
      <c r="X8" s="36">
        <f>R8*('Labour cost esc'!K$14-1)</f>
        <v>0</v>
      </c>
      <c r="Y8" s="36">
        <f>S8*('Labour cost esc'!L$14-1)</f>
        <v>0</v>
      </c>
      <c r="Z8" s="36">
        <f>T8*('Labour cost esc'!M$14-1)</f>
        <v>0</v>
      </c>
      <c r="AA8" s="36">
        <f>U8*('Labour cost esc'!N$14-1)</f>
        <v>0</v>
      </c>
      <c r="AB8" s="43">
        <f t="shared" si="3"/>
        <v>6.3429678416520368</v>
      </c>
      <c r="AC8" s="37">
        <f t="shared" si="6"/>
        <v>156.34296784165204</v>
      </c>
      <c r="AD8" s="36">
        <f t="shared" si="4"/>
        <v>0</v>
      </c>
      <c r="AE8" s="36">
        <f t="shared" si="4"/>
        <v>0</v>
      </c>
      <c r="AF8" s="36">
        <f t="shared" si="4"/>
        <v>0</v>
      </c>
      <c r="AG8" s="36">
        <f t="shared" si="4"/>
        <v>0</v>
      </c>
      <c r="AH8" s="45">
        <f t="shared" si="5"/>
        <v>156.34296784165204</v>
      </c>
    </row>
    <row r="9" spans="1:34" s="32" customFormat="1" ht="12.75" customHeight="1" x14ac:dyDescent="0.2">
      <c r="A9" s="7" t="s">
        <v>56</v>
      </c>
      <c r="B9" s="7" t="s">
        <v>50</v>
      </c>
      <c r="C9" s="7" t="s">
        <v>57</v>
      </c>
      <c r="D9" s="7" t="s">
        <v>58</v>
      </c>
      <c r="E9" s="48">
        <f t="shared" si="0"/>
        <v>170</v>
      </c>
      <c r="F9" s="48">
        <f t="shared" si="0"/>
        <v>0</v>
      </c>
      <c r="G9" s="48">
        <f t="shared" si="0"/>
        <v>0</v>
      </c>
      <c r="H9" s="48">
        <f t="shared" si="0"/>
        <v>0</v>
      </c>
      <c r="I9" s="48">
        <f t="shared" si="0"/>
        <v>0</v>
      </c>
      <c r="J9" s="43">
        <f t="shared" si="0"/>
        <v>56.666666666666664</v>
      </c>
      <c r="K9" s="47">
        <v>1</v>
      </c>
      <c r="L9" s="48"/>
      <c r="M9" s="48"/>
      <c r="N9" s="48">
        <v>1</v>
      </c>
      <c r="O9" s="48">
        <v>1</v>
      </c>
      <c r="P9" s="43">
        <f t="shared" si="1"/>
        <v>3</v>
      </c>
      <c r="Q9" s="38">
        <v>170</v>
      </c>
      <c r="R9" s="35">
        <v>0</v>
      </c>
      <c r="S9" s="35">
        <v>0</v>
      </c>
      <c r="T9" s="35">
        <v>0</v>
      </c>
      <c r="U9" s="35">
        <v>0</v>
      </c>
      <c r="V9" s="43">
        <f t="shared" si="2"/>
        <v>170</v>
      </c>
      <c r="W9" s="37">
        <f>Q9*('Labour cost esc'!J$14-1)</f>
        <v>7.1886968872056407</v>
      </c>
      <c r="X9" s="36">
        <f>R9*('Labour cost esc'!K$14-1)</f>
        <v>0</v>
      </c>
      <c r="Y9" s="36">
        <f>S9*('Labour cost esc'!L$14-1)</f>
        <v>0</v>
      </c>
      <c r="Z9" s="36">
        <f>T9*('Labour cost esc'!M$14-1)</f>
        <v>0</v>
      </c>
      <c r="AA9" s="36">
        <f>U9*('Labour cost esc'!N$14-1)</f>
        <v>0</v>
      </c>
      <c r="AB9" s="43">
        <f t="shared" si="3"/>
        <v>7.1886968872056407</v>
      </c>
      <c r="AC9" s="37">
        <f t="shared" si="6"/>
        <v>177.18869688720565</v>
      </c>
      <c r="AD9" s="36">
        <f t="shared" si="4"/>
        <v>0</v>
      </c>
      <c r="AE9" s="36">
        <f t="shared" si="4"/>
        <v>0</v>
      </c>
      <c r="AF9" s="36">
        <f t="shared" si="4"/>
        <v>0</v>
      </c>
      <c r="AG9" s="36">
        <f t="shared" si="4"/>
        <v>0</v>
      </c>
      <c r="AH9" s="45">
        <f t="shared" si="5"/>
        <v>177.18869688720565</v>
      </c>
    </row>
    <row r="10" spans="1:34" s="32" customFormat="1" ht="12.75" customHeight="1" x14ac:dyDescent="0.2">
      <c r="A10" s="7" t="s">
        <v>59</v>
      </c>
      <c r="B10" s="7" t="s">
        <v>60</v>
      </c>
      <c r="C10" s="7" t="s">
        <v>51</v>
      </c>
      <c r="D10" s="7" t="s">
        <v>52</v>
      </c>
      <c r="E10" s="48">
        <f t="shared" si="0"/>
        <v>0</v>
      </c>
      <c r="F10" s="48">
        <f t="shared" si="0"/>
        <v>0</v>
      </c>
      <c r="G10" s="48">
        <f t="shared" si="0"/>
        <v>0</v>
      </c>
      <c r="H10" s="48">
        <f t="shared" si="0"/>
        <v>0</v>
      </c>
      <c r="I10" s="48">
        <f t="shared" si="0"/>
        <v>0</v>
      </c>
      <c r="J10" s="43">
        <f t="shared" si="0"/>
        <v>0</v>
      </c>
      <c r="K10" s="47"/>
      <c r="L10" s="48"/>
      <c r="M10" s="48"/>
      <c r="N10" s="48"/>
      <c r="O10" s="48"/>
      <c r="P10" s="43">
        <f t="shared" si="1"/>
        <v>0</v>
      </c>
      <c r="Q10" s="38">
        <v>754.71183644440907</v>
      </c>
      <c r="R10" s="35">
        <v>0</v>
      </c>
      <c r="S10" s="35">
        <v>0</v>
      </c>
      <c r="T10" s="35">
        <v>5741.7524999999987</v>
      </c>
      <c r="U10" s="35">
        <v>2053.5667981195534</v>
      </c>
      <c r="V10" s="43">
        <f t="shared" si="2"/>
        <v>8550.0311345639602</v>
      </c>
      <c r="W10" s="37">
        <f>Q10*('Labour cost esc'!J$14-1)</f>
        <v>31.914086055206919</v>
      </c>
      <c r="X10" s="36">
        <f>R10*('Labour cost esc'!K$14-1)</f>
        <v>0</v>
      </c>
      <c r="Y10" s="36">
        <f>S10*('Labour cost esc'!L$14-1)</f>
        <v>0</v>
      </c>
      <c r="Z10" s="36">
        <f>T10*('Labour cost esc'!M$14-1)</f>
        <v>288.61897229371931</v>
      </c>
      <c r="AA10" s="36">
        <f>U10*('Labour cost esc'!N$14-1)</f>
        <v>108.71652976460408</v>
      </c>
      <c r="AB10" s="43">
        <f t="shared" si="3"/>
        <v>429.24958811353031</v>
      </c>
      <c r="AC10" s="37">
        <f t="shared" si="6"/>
        <v>786.62592249961597</v>
      </c>
      <c r="AD10" s="36">
        <f t="shared" si="4"/>
        <v>0</v>
      </c>
      <c r="AE10" s="36">
        <f t="shared" si="4"/>
        <v>0</v>
      </c>
      <c r="AF10" s="36">
        <f t="shared" si="4"/>
        <v>6030.3714722937184</v>
      </c>
      <c r="AG10" s="36">
        <f t="shared" si="4"/>
        <v>2162.2833278841576</v>
      </c>
      <c r="AH10" s="45">
        <f t="shared" si="5"/>
        <v>8979.2807226774912</v>
      </c>
    </row>
    <row r="11" spans="1:34" s="32" customFormat="1" ht="12.75" customHeight="1" x14ac:dyDescent="0.2">
      <c r="A11" s="7" t="s">
        <v>61</v>
      </c>
      <c r="B11" s="7" t="s">
        <v>62</v>
      </c>
      <c r="C11" s="7" t="s">
        <v>63</v>
      </c>
      <c r="D11" s="7" t="s">
        <v>64</v>
      </c>
      <c r="E11" s="48">
        <f t="shared" si="0"/>
        <v>0</v>
      </c>
      <c r="F11" s="48">
        <f t="shared" si="0"/>
        <v>0</v>
      </c>
      <c r="G11" s="48">
        <f t="shared" si="0"/>
        <v>0</v>
      </c>
      <c r="H11" s="48">
        <f t="shared" si="0"/>
        <v>0</v>
      </c>
      <c r="I11" s="48">
        <f t="shared" si="0"/>
        <v>0</v>
      </c>
      <c r="J11" s="43">
        <f t="shared" si="0"/>
        <v>0</v>
      </c>
      <c r="K11" s="47"/>
      <c r="L11" s="48"/>
      <c r="M11" s="48"/>
      <c r="N11" s="48"/>
      <c r="O11" s="48"/>
      <c r="P11" s="43">
        <f t="shared" si="1"/>
        <v>0</v>
      </c>
      <c r="Q11" s="38">
        <v>90</v>
      </c>
      <c r="R11" s="35">
        <v>90</v>
      </c>
      <c r="S11" s="35">
        <v>90</v>
      </c>
      <c r="T11" s="35">
        <v>90</v>
      </c>
      <c r="U11" s="35">
        <v>90</v>
      </c>
      <c r="V11" s="43">
        <f t="shared" si="2"/>
        <v>450</v>
      </c>
      <c r="W11" s="37">
        <f>Q11*('Labour cost esc'!J$14-1)</f>
        <v>3.8057807049912218</v>
      </c>
      <c r="X11" s="36">
        <f>R11*('Labour cost esc'!K$14-1)</f>
        <v>4.0445798300502283</v>
      </c>
      <c r="Y11" s="36">
        <f>S11*('Labour cost esc'!L$14-1)</f>
        <v>4.2839868603118703</v>
      </c>
      <c r="Z11" s="36">
        <f>T11*('Labour cost esc'!M$14-1)</f>
        <v>4.5240033433058535</v>
      </c>
      <c r="AA11" s="36">
        <f>U11*('Labour cost esc'!N$14-1)</f>
        <v>4.7646308305013507</v>
      </c>
      <c r="AB11" s="43">
        <f t="shared" si="3"/>
        <v>21.422981569160523</v>
      </c>
      <c r="AC11" s="37">
        <f t="shared" si="6"/>
        <v>93.805780704991221</v>
      </c>
      <c r="AD11" s="36">
        <f t="shared" si="4"/>
        <v>94.044579830050225</v>
      </c>
      <c r="AE11" s="36">
        <f t="shared" si="4"/>
        <v>94.28398686031187</v>
      </c>
      <c r="AF11" s="36">
        <f t="shared" si="4"/>
        <v>94.52400334330585</v>
      </c>
      <c r="AG11" s="36">
        <f t="shared" si="4"/>
        <v>94.764630830501346</v>
      </c>
      <c r="AH11" s="45">
        <f t="shared" si="5"/>
        <v>471.42298156916047</v>
      </c>
    </row>
    <row r="12" spans="1:34" s="32" customFormat="1" ht="12.75" customHeight="1" x14ac:dyDescent="0.2">
      <c r="A12" s="7" t="s">
        <v>65</v>
      </c>
      <c r="B12" s="7" t="s">
        <v>66</v>
      </c>
      <c r="C12" s="7" t="s">
        <v>63</v>
      </c>
      <c r="D12" s="7" t="s">
        <v>58</v>
      </c>
      <c r="E12" s="48">
        <f t="shared" si="0"/>
        <v>330.00000000000006</v>
      </c>
      <c r="F12" s="48">
        <f t="shared" si="0"/>
        <v>330.00000000000006</v>
      </c>
      <c r="G12" s="48">
        <f t="shared" si="0"/>
        <v>330.00000000000006</v>
      </c>
      <c r="H12" s="48">
        <f t="shared" si="0"/>
        <v>330.00000000000006</v>
      </c>
      <c r="I12" s="48">
        <f t="shared" si="0"/>
        <v>330.00000000000006</v>
      </c>
      <c r="J12" s="43">
        <f t="shared" si="0"/>
        <v>330.00000000000006</v>
      </c>
      <c r="K12" s="47">
        <v>1</v>
      </c>
      <c r="L12" s="48">
        <v>1</v>
      </c>
      <c r="M12" s="48">
        <v>1</v>
      </c>
      <c r="N12" s="48">
        <v>1</v>
      </c>
      <c r="O12" s="48">
        <v>1</v>
      </c>
      <c r="P12" s="43">
        <f t="shared" si="1"/>
        <v>5</v>
      </c>
      <c r="Q12" s="38">
        <v>330.00000000000006</v>
      </c>
      <c r="R12" s="35">
        <v>330.00000000000006</v>
      </c>
      <c r="S12" s="35">
        <v>330.00000000000006</v>
      </c>
      <c r="T12" s="35">
        <v>330.00000000000006</v>
      </c>
      <c r="U12" s="35">
        <v>330.00000000000006</v>
      </c>
      <c r="V12" s="43">
        <f t="shared" si="2"/>
        <v>1650.0000000000002</v>
      </c>
      <c r="W12" s="37">
        <f>Q12*('Labour cost esc'!J$14-1)</f>
        <v>13.954529251634483</v>
      </c>
      <c r="X12" s="36">
        <f>R12*('Labour cost esc'!K$14-1)</f>
        <v>14.830126043517504</v>
      </c>
      <c r="Y12" s="36">
        <f>S12*('Labour cost esc'!L$14-1)</f>
        <v>15.707951821143528</v>
      </c>
      <c r="Z12" s="36">
        <f>T12*('Labour cost esc'!M$14-1)</f>
        <v>16.588012258788133</v>
      </c>
      <c r="AA12" s="36">
        <f>U12*('Labour cost esc'!N$14-1)</f>
        <v>17.470313045171622</v>
      </c>
      <c r="AB12" s="43">
        <f t="shared" si="3"/>
        <v>78.550932420255265</v>
      </c>
      <c r="AC12" s="37">
        <f t="shared" si="6"/>
        <v>343.95452925163454</v>
      </c>
      <c r="AD12" s="36">
        <f t="shared" si="4"/>
        <v>344.83012604351757</v>
      </c>
      <c r="AE12" s="36">
        <f t="shared" si="4"/>
        <v>345.70795182114358</v>
      </c>
      <c r="AF12" s="36">
        <f t="shared" si="4"/>
        <v>346.58801225878818</v>
      </c>
      <c r="AG12" s="36">
        <f t="shared" si="4"/>
        <v>347.47031304517168</v>
      </c>
      <c r="AH12" s="45">
        <f t="shared" si="5"/>
        <v>1728.5509324202555</v>
      </c>
    </row>
    <row r="13" spans="1:34" s="32" customFormat="1" ht="12.75" customHeight="1" x14ac:dyDescent="0.2">
      <c r="A13" s="7" t="s">
        <v>67</v>
      </c>
      <c r="B13" s="7" t="s">
        <v>66</v>
      </c>
      <c r="C13" s="7" t="s">
        <v>63</v>
      </c>
      <c r="D13" s="7" t="s">
        <v>58</v>
      </c>
      <c r="E13" s="48">
        <f t="shared" si="0"/>
        <v>236.99999999999997</v>
      </c>
      <c r="F13" s="48">
        <f t="shared" si="0"/>
        <v>236.99999999999997</v>
      </c>
      <c r="G13" s="48">
        <f t="shared" si="0"/>
        <v>236.99999999999997</v>
      </c>
      <c r="H13" s="48">
        <f t="shared" si="0"/>
        <v>236.99999999999997</v>
      </c>
      <c r="I13" s="48">
        <f t="shared" si="0"/>
        <v>236.99999999999997</v>
      </c>
      <c r="J13" s="43">
        <f t="shared" si="0"/>
        <v>236.99999999999994</v>
      </c>
      <c r="K13" s="47">
        <v>1</v>
      </c>
      <c r="L13" s="48">
        <v>1</v>
      </c>
      <c r="M13" s="48">
        <v>1</v>
      </c>
      <c r="N13" s="48">
        <v>1</v>
      </c>
      <c r="O13" s="48">
        <v>1</v>
      </c>
      <c r="P13" s="43">
        <f t="shared" si="1"/>
        <v>5</v>
      </c>
      <c r="Q13" s="38">
        <v>236.99999999999997</v>
      </c>
      <c r="R13" s="35">
        <v>236.99999999999997</v>
      </c>
      <c r="S13" s="35">
        <v>236.99999999999997</v>
      </c>
      <c r="T13" s="35">
        <v>236.99999999999997</v>
      </c>
      <c r="U13" s="35">
        <v>236.99999999999997</v>
      </c>
      <c r="V13" s="43">
        <f t="shared" si="2"/>
        <v>1184.9999999999998</v>
      </c>
      <c r="W13" s="37">
        <f>Q13*('Labour cost esc'!J$14-1)</f>
        <v>10.021889189810215</v>
      </c>
      <c r="X13" s="36">
        <f>R13*('Labour cost esc'!K$14-1)</f>
        <v>10.650726885798932</v>
      </c>
      <c r="Y13" s="36">
        <f>S13*('Labour cost esc'!L$14-1)</f>
        <v>11.281165398821257</v>
      </c>
      <c r="Z13" s="36">
        <f>T13*('Labour cost esc'!M$14-1)</f>
        <v>11.913208804038746</v>
      </c>
      <c r="AA13" s="36">
        <f>U13*('Labour cost esc'!N$14-1)</f>
        <v>12.546861186986888</v>
      </c>
      <c r="AB13" s="43">
        <f t="shared" si="3"/>
        <v>56.413851465456041</v>
      </c>
      <c r="AC13" s="37">
        <f t="shared" si="6"/>
        <v>247.0218891898102</v>
      </c>
      <c r="AD13" s="36">
        <f t="shared" si="4"/>
        <v>247.65072688579892</v>
      </c>
      <c r="AE13" s="36">
        <f t="shared" si="4"/>
        <v>248.28116539882123</v>
      </c>
      <c r="AF13" s="36">
        <f t="shared" si="4"/>
        <v>248.91320880403873</v>
      </c>
      <c r="AG13" s="36">
        <f t="shared" si="4"/>
        <v>249.54686118698686</v>
      </c>
      <c r="AH13" s="45">
        <f t="shared" si="5"/>
        <v>1241.413851465456</v>
      </c>
    </row>
    <row r="14" spans="1:34" s="32" customFormat="1" ht="12.75" customHeight="1" x14ac:dyDescent="0.2">
      <c r="A14" s="7" t="s">
        <v>68</v>
      </c>
      <c r="B14" s="7" t="s">
        <v>69</v>
      </c>
      <c r="C14" s="7" t="s">
        <v>44</v>
      </c>
      <c r="D14" s="7" t="s">
        <v>64</v>
      </c>
      <c r="E14" s="48">
        <f t="shared" si="0"/>
        <v>90</v>
      </c>
      <c r="F14" s="48">
        <f t="shared" si="0"/>
        <v>90</v>
      </c>
      <c r="G14" s="48">
        <f t="shared" si="0"/>
        <v>90</v>
      </c>
      <c r="H14" s="48">
        <f t="shared" si="0"/>
        <v>90</v>
      </c>
      <c r="I14" s="48">
        <f t="shared" si="0"/>
        <v>90</v>
      </c>
      <c r="J14" s="43">
        <f t="shared" si="0"/>
        <v>90</v>
      </c>
      <c r="K14" s="47">
        <v>9</v>
      </c>
      <c r="L14" s="48">
        <v>9</v>
      </c>
      <c r="M14" s="48">
        <v>9</v>
      </c>
      <c r="N14" s="48">
        <v>9</v>
      </c>
      <c r="O14" s="48">
        <v>9</v>
      </c>
      <c r="P14" s="43">
        <f t="shared" si="1"/>
        <v>45</v>
      </c>
      <c r="Q14" s="38">
        <v>810</v>
      </c>
      <c r="R14" s="35">
        <v>810</v>
      </c>
      <c r="S14" s="35">
        <v>810</v>
      </c>
      <c r="T14" s="35">
        <v>810</v>
      </c>
      <c r="U14" s="35">
        <v>810</v>
      </c>
      <c r="V14" s="43">
        <f t="shared" si="2"/>
        <v>4050</v>
      </c>
      <c r="W14" s="37">
        <f>Q14*('Labour cost esc'!J$14-1)</f>
        <v>34.252026344920999</v>
      </c>
      <c r="X14" s="36">
        <f>R14*('Labour cost esc'!K$14-1)</f>
        <v>36.401218470452051</v>
      </c>
      <c r="Y14" s="36">
        <f>S14*('Labour cost esc'!L$14-1)</f>
        <v>38.555881742806832</v>
      </c>
      <c r="Z14" s="36">
        <f>T14*('Labour cost esc'!M$14-1)</f>
        <v>40.716030089752678</v>
      </c>
      <c r="AA14" s="36">
        <f>U14*('Labour cost esc'!N$14-1)</f>
        <v>42.881677474512159</v>
      </c>
      <c r="AB14" s="43">
        <f t="shared" si="3"/>
        <v>192.80683412244474</v>
      </c>
      <c r="AC14" s="37">
        <f t="shared" si="6"/>
        <v>844.25202634492098</v>
      </c>
      <c r="AD14" s="36">
        <f t="shared" si="4"/>
        <v>846.40121847045202</v>
      </c>
      <c r="AE14" s="36">
        <f t="shared" si="4"/>
        <v>848.55588174280683</v>
      </c>
      <c r="AF14" s="36">
        <f t="shared" si="4"/>
        <v>850.71603008975262</v>
      </c>
      <c r="AG14" s="36">
        <f t="shared" si="4"/>
        <v>852.88167747451212</v>
      </c>
      <c r="AH14" s="45">
        <f t="shared" si="5"/>
        <v>4242.8068341224443</v>
      </c>
    </row>
    <row r="15" spans="1:34" s="32" customFormat="1" ht="12.75" customHeight="1" x14ac:dyDescent="0.2">
      <c r="A15" s="7" t="s">
        <v>70</v>
      </c>
      <c r="B15" s="7" t="s">
        <v>71</v>
      </c>
      <c r="C15" s="7" t="s">
        <v>44</v>
      </c>
      <c r="D15" s="7" t="s">
        <v>45</v>
      </c>
      <c r="E15" s="48">
        <f t="shared" si="0"/>
        <v>0</v>
      </c>
      <c r="F15" s="48">
        <f t="shared" si="0"/>
        <v>0</v>
      </c>
      <c r="G15" s="48">
        <f t="shared" si="0"/>
        <v>0</v>
      </c>
      <c r="H15" s="48">
        <f t="shared" si="0"/>
        <v>0</v>
      </c>
      <c r="I15" s="48">
        <f t="shared" si="0"/>
        <v>0</v>
      </c>
      <c r="J15" s="43">
        <f t="shared" si="0"/>
        <v>0</v>
      </c>
      <c r="K15" s="47"/>
      <c r="L15" s="48"/>
      <c r="M15" s="48"/>
      <c r="N15" s="48"/>
      <c r="O15" s="48"/>
      <c r="P15" s="43">
        <f t="shared" si="1"/>
        <v>0</v>
      </c>
      <c r="Q15" s="38">
        <v>602.82000000000005</v>
      </c>
      <c r="R15" s="35">
        <v>250</v>
      </c>
      <c r="S15" s="35">
        <v>150</v>
      </c>
      <c r="T15" s="35">
        <v>1634.55</v>
      </c>
      <c r="U15" s="35">
        <v>150</v>
      </c>
      <c r="V15" s="43">
        <f t="shared" si="2"/>
        <v>2787.37</v>
      </c>
      <c r="W15" s="37">
        <f>Q15*('Labour cost esc'!J$14-1)</f>
        <v>25.491119162031204</v>
      </c>
      <c r="X15" s="36">
        <f>R15*('Labour cost esc'!K$14-1)</f>
        <v>11.234943972361744</v>
      </c>
      <c r="Y15" s="36">
        <f>S15*('Labour cost esc'!L$14-1)</f>
        <v>7.1399781005197838</v>
      </c>
      <c r="Z15" s="36">
        <f>T15*('Labour cost esc'!M$14-1)</f>
        <v>82.163440720006477</v>
      </c>
      <c r="AA15" s="36">
        <f>U15*('Labour cost esc'!N$14-1)</f>
        <v>7.9410513841689179</v>
      </c>
      <c r="AB15" s="43">
        <f t="shared" si="3"/>
        <v>133.97053333908812</v>
      </c>
      <c r="AC15" s="37">
        <f t="shared" si="6"/>
        <v>628.31111916203122</v>
      </c>
      <c r="AD15" s="36">
        <f t="shared" si="4"/>
        <v>261.23494397236175</v>
      </c>
      <c r="AE15" s="36">
        <f t="shared" si="4"/>
        <v>157.13997810051978</v>
      </c>
      <c r="AF15" s="36">
        <f t="shared" si="4"/>
        <v>1716.7134407200065</v>
      </c>
      <c r="AG15" s="36">
        <f t="shared" si="4"/>
        <v>157.94105138416893</v>
      </c>
      <c r="AH15" s="45">
        <f t="shared" si="5"/>
        <v>2921.3405333390883</v>
      </c>
    </row>
    <row r="16" spans="1:34" s="32" customFormat="1" ht="12.75" customHeight="1" x14ac:dyDescent="0.2">
      <c r="A16" s="7" t="s">
        <v>72</v>
      </c>
      <c r="B16" s="7" t="s">
        <v>50</v>
      </c>
      <c r="C16" s="7" t="s">
        <v>44</v>
      </c>
      <c r="D16" s="7" t="s">
        <v>58</v>
      </c>
      <c r="E16" s="48">
        <f t="shared" si="0"/>
        <v>0</v>
      </c>
      <c r="F16" s="48">
        <f t="shared" si="0"/>
        <v>249.99999999999997</v>
      </c>
      <c r="G16" s="48">
        <f t="shared" si="0"/>
        <v>0</v>
      </c>
      <c r="H16" s="48">
        <f t="shared" si="0"/>
        <v>0</v>
      </c>
      <c r="I16" s="48">
        <f t="shared" si="0"/>
        <v>249.99999999999997</v>
      </c>
      <c r="J16" s="43">
        <f t="shared" si="0"/>
        <v>249.99999999999997</v>
      </c>
      <c r="K16" s="47"/>
      <c r="L16" s="48">
        <v>1</v>
      </c>
      <c r="M16" s="48"/>
      <c r="N16" s="48"/>
      <c r="O16" s="48">
        <v>1</v>
      </c>
      <c r="P16" s="43">
        <f t="shared" si="1"/>
        <v>2</v>
      </c>
      <c r="Q16" s="38">
        <v>0</v>
      </c>
      <c r="R16" s="35">
        <v>249.99999999999997</v>
      </c>
      <c r="S16" s="35">
        <v>0</v>
      </c>
      <c r="T16" s="35">
        <v>0</v>
      </c>
      <c r="U16" s="35">
        <v>249.99999999999997</v>
      </c>
      <c r="V16" s="43">
        <f t="shared" si="2"/>
        <v>499.99999999999994</v>
      </c>
      <c r="W16" s="37">
        <f>Q16*('Labour cost esc'!J$14-1)</f>
        <v>0</v>
      </c>
      <c r="X16" s="36">
        <f>R16*('Labour cost esc'!K$14-1)</f>
        <v>11.234943972361743</v>
      </c>
      <c r="Y16" s="36">
        <f>S16*('Labour cost esc'!L$14-1)</f>
        <v>0</v>
      </c>
      <c r="Z16" s="36">
        <f>T16*('Labour cost esc'!M$14-1)</f>
        <v>0</v>
      </c>
      <c r="AA16" s="36">
        <f>U16*('Labour cost esc'!N$14-1)</f>
        <v>13.235085640281529</v>
      </c>
      <c r="AB16" s="43">
        <f t="shared" si="3"/>
        <v>24.470029612643273</v>
      </c>
      <c r="AC16" s="37">
        <f t="shared" si="6"/>
        <v>0</v>
      </c>
      <c r="AD16" s="36">
        <f t="shared" si="4"/>
        <v>261.23494397236169</v>
      </c>
      <c r="AE16" s="36">
        <f t="shared" si="4"/>
        <v>0</v>
      </c>
      <c r="AF16" s="36">
        <f t="shared" si="4"/>
        <v>0</v>
      </c>
      <c r="AG16" s="36">
        <f t="shared" si="4"/>
        <v>263.23508564028151</v>
      </c>
      <c r="AH16" s="45">
        <f t="shared" si="5"/>
        <v>524.4700296126432</v>
      </c>
    </row>
    <row r="17" spans="1:34" s="32" customFormat="1" ht="12.75" customHeight="1" x14ac:dyDescent="0.2">
      <c r="A17" s="7" t="s">
        <v>73</v>
      </c>
      <c r="B17" s="7" t="s">
        <v>74</v>
      </c>
      <c r="C17" s="7" t="s">
        <v>75</v>
      </c>
      <c r="D17" s="7" t="s">
        <v>58</v>
      </c>
      <c r="E17" s="48">
        <f t="shared" si="0"/>
        <v>3850</v>
      </c>
      <c r="F17" s="48">
        <f t="shared" si="0"/>
        <v>3200</v>
      </c>
      <c r="G17" s="48">
        <f t="shared" si="0"/>
        <v>3200</v>
      </c>
      <c r="H17" s="48">
        <f t="shared" si="0"/>
        <v>3200</v>
      </c>
      <c r="I17" s="48">
        <f t="shared" si="0"/>
        <v>999.99999999999989</v>
      </c>
      <c r="J17" s="43">
        <f t="shared" si="0"/>
        <v>3087.5</v>
      </c>
      <c r="K17" s="47">
        <v>2</v>
      </c>
      <c r="L17" s="48">
        <v>2</v>
      </c>
      <c r="M17" s="48">
        <v>2</v>
      </c>
      <c r="N17" s="48">
        <v>1</v>
      </c>
      <c r="O17" s="48">
        <v>1</v>
      </c>
      <c r="P17" s="43">
        <f t="shared" si="1"/>
        <v>8</v>
      </c>
      <c r="Q17" s="38">
        <v>7700</v>
      </c>
      <c r="R17" s="35">
        <v>6400</v>
      </c>
      <c r="S17" s="35">
        <v>6400</v>
      </c>
      <c r="T17" s="35">
        <v>3200</v>
      </c>
      <c r="U17" s="35">
        <v>999.99999999999989</v>
      </c>
      <c r="V17" s="43">
        <f t="shared" si="2"/>
        <v>24700</v>
      </c>
      <c r="W17" s="37">
        <f>Q17*('Labour cost esc'!J$14-1)</f>
        <v>325.60568253813784</v>
      </c>
      <c r="X17" s="36">
        <f>R17*('Labour cost esc'!K$14-1)</f>
        <v>287.61456569246064</v>
      </c>
      <c r="Y17" s="36">
        <f>S17*('Labour cost esc'!L$14-1)</f>
        <v>304.63906562217744</v>
      </c>
      <c r="Z17" s="36">
        <f>T17*('Labour cost esc'!M$14-1)</f>
        <v>160.85345220643035</v>
      </c>
      <c r="AA17" s="36">
        <f>U17*('Labour cost esc'!N$14-1)</f>
        <v>52.940342561126116</v>
      </c>
      <c r="AB17" s="43">
        <f t="shared" si="3"/>
        <v>1131.6531086203324</v>
      </c>
      <c r="AC17" s="37">
        <f t="shared" si="6"/>
        <v>8025.6056825381374</v>
      </c>
      <c r="AD17" s="36">
        <f t="shared" si="4"/>
        <v>6687.6145656924609</v>
      </c>
      <c r="AE17" s="36">
        <f t="shared" si="4"/>
        <v>6704.6390656221774</v>
      </c>
      <c r="AF17" s="36">
        <f t="shared" si="4"/>
        <v>3360.8534522064301</v>
      </c>
      <c r="AG17" s="36">
        <f t="shared" si="4"/>
        <v>1052.940342561126</v>
      </c>
      <c r="AH17" s="45">
        <f t="shared" si="5"/>
        <v>25831.653108620332</v>
      </c>
    </row>
    <row r="18" spans="1:34" s="32" customFormat="1" ht="12.75" customHeight="1" x14ac:dyDescent="0.2">
      <c r="A18" s="7" t="s">
        <v>76</v>
      </c>
      <c r="B18" s="7" t="s">
        <v>77</v>
      </c>
      <c r="C18" s="7" t="s">
        <v>44</v>
      </c>
      <c r="D18" s="7" t="s">
        <v>78</v>
      </c>
      <c r="E18" s="48">
        <f t="shared" si="0"/>
        <v>0</v>
      </c>
      <c r="F18" s="48">
        <f t="shared" si="0"/>
        <v>0</v>
      </c>
      <c r="G18" s="48">
        <f t="shared" si="0"/>
        <v>0</v>
      </c>
      <c r="H18" s="48">
        <f t="shared" si="0"/>
        <v>0</v>
      </c>
      <c r="I18" s="48">
        <f t="shared" si="0"/>
        <v>0</v>
      </c>
      <c r="J18" s="43">
        <f t="shared" si="0"/>
        <v>0</v>
      </c>
      <c r="K18" s="47"/>
      <c r="L18" s="48"/>
      <c r="M18" s="48"/>
      <c r="N18" s="48"/>
      <c r="O18" s="48"/>
      <c r="P18" s="43">
        <f t="shared" si="1"/>
        <v>0</v>
      </c>
      <c r="Q18" s="38">
        <v>431.09999999999997</v>
      </c>
      <c r="R18" s="35">
        <v>384.3</v>
      </c>
      <c r="S18" s="35">
        <v>406.79999999999995</v>
      </c>
      <c r="T18" s="35">
        <v>384.3</v>
      </c>
      <c r="U18" s="35">
        <v>956.7</v>
      </c>
      <c r="V18" s="43">
        <f t="shared" si="2"/>
        <v>2563.1999999999998</v>
      </c>
      <c r="W18" s="37">
        <f>Q18*('Labour cost esc'!J$14-1)</f>
        <v>18.229689576907951</v>
      </c>
      <c r="X18" s="36">
        <f>R18*('Labour cost esc'!K$14-1)</f>
        <v>17.270355874314472</v>
      </c>
      <c r="Y18" s="36">
        <f>S18*('Labour cost esc'!L$14-1)</f>
        <v>19.363620608609651</v>
      </c>
      <c r="Z18" s="36">
        <f>T18*('Labour cost esc'!M$14-1)</f>
        <v>19.317494275915994</v>
      </c>
      <c r="AA18" s="36">
        <f>U18*('Labour cost esc'!N$14-1)</f>
        <v>50.648025728229364</v>
      </c>
      <c r="AB18" s="43">
        <f t="shared" si="3"/>
        <v>124.82918606397743</v>
      </c>
      <c r="AC18" s="37">
        <f t="shared" si="6"/>
        <v>449.32968957690792</v>
      </c>
      <c r="AD18" s="36">
        <f t="shared" si="4"/>
        <v>401.57035587431449</v>
      </c>
      <c r="AE18" s="36">
        <f t="shared" si="4"/>
        <v>426.16362060860962</v>
      </c>
      <c r="AF18" s="36">
        <f t="shared" si="4"/>
        <v>403.61749427591599</v>
      </c>
      <c r="AG18" s="36">
        <f t="shared" si="4"/>
        <v>1007.3480257282295</v>
      </c>
      <c r="AH18" s="45">
        <f t="shared" si="5"/>
        <v>2688.0291860639772</v>
      </c>
    </row>
    <row r="19" spans="1:34" s="32" customFormat="1" ht="12.75" customHeight="1" x14ac:dyDescent="0.2">
      <c r="A19" s="7" t="s">
        <v>79</v>
      </c>
      <c r="B19" s="7" t="s">
        <v>80</v>
      </c>
      <c r="C19" s="7" t="s">
        <v>57</v>
      </c>
      <c r="D19" s="7" t="s">
        <v>58</v>
      </c>
      <c r="E19" s="48">
        <f t="shared" si="0"/>
        <v>0</v>
      </c>
      <c r="F19" s="48">
        <f t="shared" si="0"/>
        <v>2300</v>
      </c>
      <c r="G19" s="48">
        <f t="shared" si="0"/>
        <v>2300</v>
      </c>
      <c r="H19" s="48">
        <f t="shared" si="0"/>
        <v>2300</v>
      </c>
      <c r="I19" s="48">
        <f t="shared" si="0"/>
        <v>2300</v>
      </c>
      <c r="J19" s="43">
        <f t="shared" si="0"/>
        <v>2300</v>
      </c>
      <c r="K19" s="47"/>
      <c r="L19" s="48">
        <v>2</v>
      </c>
      <c r="M19" s="48">
        <v>2</v>
      </c>
      <c r="N19" s="48">
        <v>2</v>
      </c>
      <c r="O19" s="48">
        <v>1</v>
      </c>
      <c r="P19" s="43">
        <f t="shared" si="1"/>
        <v>7</v>
      </c>
      <c r="Q19" s="38">
        <v>0</v>
      </c>
      <c r="R19" s="35">
        <v>4600</v>
      </c>
      <c r="S19" s="35">
        <v>4600</v>
      </c>
      <c r="T19" s="35">
        <v>4600</v>
      </c>
      <c r="U19" s="35">
        <v>2300</v>
      </c>
      <c r="V19" s="43">
        <f t="shared" si="2"/>
        <v>16100</v>
      </c>
      <c r="W19" s="37">
        <f>Q19*('Labour cost esc'!J$14-1)</f>
        <v>0</v>
      </c>
      <c r="X19" s="36">
        <f>R19*('Labour cost esc'!K$14-1)</f>
        <v>206.72296909145609</v>
      </c>
      <c r="Y19" s="36">
        <f>S19*('Labour cost esc'!L$14-1)</f>
        <v>218.95932841594004</v>
      </c>
      <c r="Z19" s="36">
        <f>T19*('Labour cost esc'!M$14-1)</f>
        <v>231.22683754674364</v>
      </c>
      <c r="AA19" s="36">
        <f>U19*('Labour cost esc'!N$14-1)</f>
        <v>121.76278789059008</v>
      </c>
      <c r="AB19" s="43">
        <f t="shared" si="3"/>
        <v>778.67192294472989</v>
      </c>
      <c r="AC19" s="37">
        <f t="shared" si="6"/>
        <v>0</v>
      </c>
      <c r="AD19" s="36">
        <f t="shared" si="4"/>
        <v>4806.7229690914564</v>
      </c>
      <c r="AE19" s="36">
        <f t="shared" si="4"/>
        <v>4818.95932841594</v>
      </c>
      <c r="AF19" s="36">
        <f t="shared" si="4"/>
        <v>4831.2268375467438</v>
      </c>
      <c r="AG19" s="36">
        <f t="shared" si="4"/>
        <v>2421.7627878905901</v>
      </c>
      <c r="AH19" s="45">
        <f t="shared" si="5"/>
        <v>16878.67192294473</v>
      </c>
    </row>
    <row r="20" spans="1:34" s="32" customFormat="1" ht="12.75" customHeight="1" x14ac:dyDescent="0.2">
      <c r="A20" s="7" t="s">
        <v>81</v>
      </c>
      <c r="B20" s="7" t="s">
        <v>82</v>
      </c>
      <c r="C20" s="7" t="s">
        <v>51</v>
      </c>
      <c r="D20" s="7" t="s">
        <v>78</v>
      </c>
      <c r="E20" s="48">
        <f t="shared" si="0"/>
        <v>0</v>
      </c>
      <c r="F20" s="48">
        <f t="shared" si="0"/>
        <v>0</v>
      </c>
      <c r="G20" s="48">
        <f t="shared" si="0"/>
        <v>0</v>
      </c>
      <c r="H20" s="48">
        <f t="shared" si="0"/>
        <v>0</v>
      </c>
      <c r="I20" s="48">
        <f t="shared" si="0"/>
        <v>0</v>
      </c>
      <c r="J20" s="43">
        <f t="shared" si="0"/>
        <v>0</v>
      </c>
      <c r="K20" s="47"/>
      <c r="L20" s="48"/>
      <c r="M20" s="48"/>
      <c r="N20" s="48"/>
      <c r="O20" s="48"/>
      <c r="P20" s="43">
        <f t="shared" si="1"/>
        <v>0</v>
      </c>
      <c r="Q20" s="38">
        <v>105.4</v>
      </c>
      <c r="R20" s="35">
        <v>85.9</v>
      </c>
      <c r="S20" s="35">
        <v>50.9</v>
      </c>
      <c r="T20" s="35">
        <v>72.400000000000006</v>
      </c>
      <c r="U20" s="35">
        <v>57.4</v>
      </c>
      <c r="V20" s="43">
        <f t="shared" si="2"/>
        <v>372</v>
      </c>
      <c r="W20" s="37">
        <f>Q20*('Labour cost esc'!J$14-1)</f>
        <v>4.4569920700674981</v>
      </c>
      <c r="X20" s="36">
        <f>R20*('Labour cost esc'!K$14-1)</f>
        <v>3.8603267489034954</v>
      </c>
      <c r="Y20" s="36">
        <f>S20*('Labour cost esc'!L$14-1)</f>
        <v>2.4228325687763799</v>
      </c>
      <c r="Z20" s="36">
        <f>T20*('Labour cost esc'!M$14-1)</f>
        <v>3.6393093561704868</v>
      </c>
      <c r="AA20" s="36">
        <f>U20*('Labour cost esc'!N$14-1)</f>
        <v>3.0387756630086393</v>
      </c>
      <c r="AB20" s="43">
        <f t="shared" si="3"/>
        <v>17.4182364069265</v>
      </c>
      <c r="AC20" s="37">
        <f t="shared" si="6"/>
        <v>109.85699207006751</v>
      </c>
      <c r="AD20" s="36">
        <f t="shared" si="4"/>
        <v>89.760326748903495</v>
      </c>
      <c r="AE20" s="36">
        <f t="shared" si="4"/>
        <v>53.322832568776377</v>
      </c>
      <c r="AF20" s="36">
        <f t="shared" si="4"/>
        <v>76.039309356170492</v>
      </c>
      <c r="AG20" s="36">
        <f t="shared" si="4"/>
        <v>60.438775663008641</v>
      </c>
      <c r="AH20" s="45">
        <f t="shared" si="5"/>
        <v>389.41823640692655</v>
      </c>
    </row>
    <row r="21" spans="1:34" s="32" customFormat="1" ht="12.75" customHeight="1" x14ac:dyDescent="0.2">
      <c r="A21" s="7" t="s">
        <v>83</v>
      </c>
      <c r="B21" s="7" t="s">
        <v>47</v>
      </c>
      <c r="C21" s="7" t="s">
        <v>48</v>
      </c>
      <c r="D21" s="7" t="s">
        <v>45</v>
      </c>
      <c r="E21" s="48">
        <f t="shared" si="0"/>
        <v>36.88000000000001</v>
      </c>
      <c r="F21" s="48">
        <f t="shared" si="0"/>
        <v>41.111111111111114</v>
      </c>
      <c r="G21" s="48">
        <f t="shared" si="0"/>
        <v>41.111111111111114</v>
      </c>
      <c r="H21" s="48">
        <f t="shared" si="0"/>
        <v>41.111111111111114</v>
      </c>
      <c r="I21" s="48">
        <f t="shared" si="0"/>
        <v>41.111111111111114</v>
      </c>
      <c r="J21" s="43">
        <f t="shared" si="0"/>
        <v>40.020618556701038</v>
      </c>
      <c r="K21" s="47">
        <v>25</v>
      </c>
      <c r="L21" s="48">
        <v>18</v>
      </c>
      <c r="M21" s="48">
        <v>18</v>
      </c>
      <c r="N21" s="48">
        <v>18</v>
      </c>
      <c r="O21" s="48">
        <v>18</v>
      </c>
      <c r="P21" s="43">
        <f t="shared" si="1"/>
        <v>97</v>
      </c>
      <c r="Q21" s="38">
        <v>922.00000000000023</v>
      </c>
      <c r="R21" s="35">
        <v>740.00000000000011</v>
      </c>
      <c r="S21" s="35">
        <v>740.00000000000011</v>
      </c>
      <c r="T21" s="35">
        <v>740.00000000000011</v>
      </c>
      <c r="U21" s="35">
        <v>740.00000000000011</v>
      </c>
      <c r="V21" s="43">
        <f t="shared" si="2"/>
        <v>3882.0000000000005</v>
      </c>
      <c r="W21" s="37">
        <f>Q21*('Labour cost esc'!J$14-1)</f>
        <v>38.98810900002119</v>
      </c>
      <c r="X21" s="36">
        <f>R21*('Labour cost esc'!K$14-1)</f>
        <v>33.255434158190766</v>
      </c>
      <c r="Y21" s="36">
        <f>S21*('Labour cost esc'!L$14-1)</f>
        <v>35.223891962564274</v>
      </c>
      <c r="Z21" s="36">
        <f>T21*('Labour cost esc'!M$14-1)</f>
        <v>37.197360822737025</v>
      </c>
      <c r="AA21" s="36">
        <f>U21*('Labour cost esc'!N$14-1)</f>
        <v>39.175853495233333</v>
      </c>
      <c r="AB21" s="43">
        <f t="shared" si="3"/>
        <v>183.84064943874657</v>
      </c>
      <c r="AC21" s="37">
        <f t="shared" si="6"/>
        <v>960.98810900002138</v>
      </c>
      <c r="AD21" s="36">
        <f t="shared" si="4"/>
        <v>773.25543415819084</v>
      </c>
      <c r="AE21" s="36">
        <f t="shared" si="4"/>
        <v>775.22389196256438</v>
      </c>
      <c r="AF21" s="36">
        <f t="shared" si="4"/>
        <v>777.1973608227371</v>
      </c>
      <c r="AG21" s="36">
        <f t="shared" si="4"/>
        <v>779.17585349523347</v>
      </c>
      <c r="AH21" s="45">
        <f t="shared" si="5"/>
        <v>4065.8406494387473</v>
      </c>
    </row>
    <row r="22" spans="1:34" s="32" customFormat="1" ht="12.75" customHeight="1" x14ac:dyDescent="0.2">
      <c r="A22" s="7" t="s">
        <v>84</v>
      </c>
      <c r="B22" s="7" t="s">
        <v>74</v>
      </c>
      <c r="C22" s="7" t="s">
        <v>75</v>
      </c>
      <c r="D22" s="7" t="s">
        <v>58</v>
      </c>
      <c r="E22" s="48">
        <f t="shared" si="0"/>
        <v>250</v>
      </c>
      <c r="F22" s="48">
        <f t="shared" si="0"/>
        <v>250</v>
      </c>
      <c r="G22" s="48">
        <f t="shared" si="0"/>
        <v>250</v>
      </c>
      <c r="H22" s="48">
        <f t="shared" si="0"/>
        <v>250</v>
      </c>
      <c r="I22" s="48">
        <f t="shared" si="0"/>
        <v>250</v>
      </c>
      <c r="J22" s="43">
        <f t="shared" si="0"/>
        <v>250</v>
      </c>
      <c r="K22" s="47">
        <v>4</v>
      </c>
      <c r="L22" s="48">
        <v>4</v>
      </c>
      <c r="M22" s="48">
        <v>4</v>
      </c>
      <c r="N22" s="48">
        <v>4</v>
      </c>
      <c r="O22" s="48">
        <v>4</v>
      </c>
      <c r="P22" s="43">
        <f t="shared" si="1"/>
        <v>20</v>
      </c>
      <c r="Q22" s="38">
        <v>1000</v>
      </c>
      <c r="R22" s="35">
        <v>1000</v>
      </c>
      <c r="S22" s="35">
        <v>1000</v>
      </c>
      <c r="T22" s="35">
        <v>1000</v>
      </c>
      <c r="U22" s="35">
        <v>1000</v>
      </c>
      <c r="V22" s="43">
        <f t="shared" si="2"/>
        <v>5000</v>
      </c>
      <c r="W22" s="37">
        <f>Q22*('Labour cost esc'!J$14-1)</f>
        <v>42.28645227768024</v>
      </c>
      <c r="X22" s="36">
        <f>R22*('Labour cost esc'!K$14-1)</f>
        <v>44.939775889446977</v>
      </c>
      <c r="Y22" s="36">
        <f>S22*('Labour cost esc'!L$14-1)</f>
        <v>47.599854003465225</v>
      </c>
      <c r="Z22" s="36">
        <f>T22*('Labour cost esc'!M$14-1)</f>
        <v>50.266703814509484</v>
      </c>
      <c r="AA22" s="36">
        <f>U22*('Labour cost esc'!N$14-1)</f>
        <v>52.940342561126116</v>
      </c>
      <c r="AB22" s="43">
        <f t="shared" si="3"/>
        <v>238.033128546228</v>
      </c>
      <c r="AC22" s="37">
        <f t="shared" si="6"/>
        <v>1042.2864522776802</v>
      </c>
      <c r="AD22" s="36">
        <f t="shared" si="4"/>
        <v>1044.939775889447</v>
      </c>
      <c r="AE22" s="36">
        <f t="shared" si="4"/>
        <v>1047.5998540034652</v>
      </c>
      <c r="AF22" s="36">
        <f t="shared" si="4"/>
        <v>1050.2667038145096</v>
      </c>
      <c r="AG22" s="36">
        <f t="shared" si="4"/>
        <v>1052.940342561126</v>
      </c>
      <c r="AH22" s="45">
        <f t="shared" si="5"/>
        <v>5238.033128546228</v>
      </c>
    </row>
    <row r="23" spans="1:34" s="32" customFormat="1" ht="12.75" customHeight="1" x14ac:dyDescent="0.2">
      <c r="A23" s="7" t="s">
        <v>85</v>
      </c>
      <c r="B23" s="7" t="s">
        <v>50</v>
      </c>
      <c r="C23" s="7" t="s">
        <v>51</v>
      </c>
      <c r="D23" s="7" t="s">
        <v>64</v>
      </c>
      <c r="E23" s="48">
        <f t="shared" si="0"/>
        <v>55</v>
      </c>
      <c r="F23" s="48">
        <f t="shared" si="0"/>
        <v>55</v>
      </c>
      <c r="G23" s="48">
        <f t="shared" si="0"/>
        <v>55</v>
      </c>
      <c r="H23" s="48">
        <f t="shared" si="0"/>
        <v>0</v>
      </c>
      <c r="I23" s="48">
        <f t="shared" si="0"/>
        <v>0</v>
      </c>
      <c r="J23" s="43">
        <f t="shared" si="0"/>
        <v>55</v>
      </c>
      <c r="K23" s="47">
        <v>7</v>
      </c>
      <c r="L23" s="48">
        <v>7</v>
      </c>
      <c r="M23" s="48">
        <v>7</v>
      </c>
      <c r="N23" s="48"/>
      <c r="O23" s="48"/>
      <c r="P23" s="43">
        <f t="shared" si="1"/>
        <v>21</v>
      </c>
      <c r="Q23" s="38">
        <v>385</v>
      </c>
      <c r="R23" s="35">
        <v>385</v>
      </c>
      <c r="S23" s="35">
        <v>385</v>
      </c>
      <c r="T23" s="35">
        <v>0</v>
      </c>
      <c r="U23" s="35">
        <v>0</v>
      </c>
      <c r="V23" s="43">
        <f t="shared" si="2"/>
        <v>1155</v>
      </c>
      <c r="W23" s="37">
        <f>Q23*('Labour cost esc'!J$14-1)</f>
        <v>16.280284126906892</v>
      </c>
      <c r="X23" s="36">
        <f>R23*('Labour cost esc'!K$14-1)</f>
        <v>17.301813717437085</v>
      </c>
      <c r="Y23" s="36">
        <f>S23*('Labour cost esc'!L$14-1)</f>
        <v>18.325943791334112</v>
      </c>
      <c r="Z23" s="36">
        <f>T23*('Labour cost esc'!M$14-1)</f>
        <v>0</v>
      </c>
      <c r="AA23" s="36">
        <f>U23*('Labour cost esc'!N$14-1)</f>
        <v>0</v>
      </c>
      <c r="AB23" s="43">
        <f t="shared" si="3"/>
        <v>51.908041635678089</v>
      </c>
      <c r="AC23" s="37">
        <f t="shared" si="6"/>
        <v>401.28028412690691</v>
      </c>
      <c r="AD23" s="36">
        <f t="shared" si="4"/>
        <v>402.30181371743708</v>
      </c>
      <c r="AE23" s="36">
        <f t="shared" si="4"/>
        <v>403.32594379133411</v>
      </c>
      <c r="AF23" s="36">
        <f t="shared" si="4"/>
        <v>0</v>
      </c>
      <c r="AG23" s="36">
        <f t="shared" si="4"/>
        <v>0</v>
      </c>
      <c r="AH23" s="45">
        <f t="shared" si="5"/>
        <v>1206.908041635678</v>
      </c>
    </row>
    <row r="24" spans="1:34" s="32" customFormat="1" ht="12.75" customHeight="1" x14ac:dyDescent="0.2">
      <c r="A24" s="7" t="s">
        <v>86</v>
      </c>
      <c r="B24" s="7" t="s">
        <v>82</v>
      </c>
      <c r="C24" s="7" t="s">
        <v>51</v>
      </c>
      <c r="D24" s="7" t="s">
        <v>78</v>
      </c>
      <c r="E24" s="48">
        <f t="shared" si="0"/>
        <v>0</v>
      </c>
      <c r="F24" s="48">
        <f t="shared" si="0"/>
        <v>0</v>
      </c>
      <c r="G24" s="48">
        <f t="shared" si="0"/>
        <v>0</v>
      </c>
      <c r="H24" s="48">
        <f t="shared" si="0"/>
        <v>0</v>
      </c>
      <c r="I24" s="48">
        <f t="shared" si="0"/>
        <v>0</v>
      </c>
      <c r="J24" s="43">
        <f t="shared" si="0"/>
        <v>0</v>
      </c>
      <c r="K24" s="47"/>
      <c r="L24" s="48"/>
      <c r="M24" s="48"/>
      <c r="N24" s="48"/>
      <c r="O24" s="48"/>
      <c r="P24" s="43">
        <f t="shared" si="1"/>
        <v>0</v>
      </c>
      <c r="Q24" s="38">
        <v>246.214</v>
      </c>
      <c r="R24" s="35">
        <v>420.29</v>
      </c>
      <c r="S24" s="35">
        <v>150.619</v>
      </c>
      <c r="T24" s="35">
        <v>96.698999999999998</v>
      </c>
      <c r="U24" s="35">
        <v>85.918999999999997</v>
      </c>
      <c r="V24" s="43">
        <f t="shared" si="2"/>
        <v>999.74099999999999</v>
      </c>
      <c r="W24" s="37">
        <f>Q24*('Labour cost esc'!J$14-1)</f>
        <v>10.411516561096763</v>
      </c>
      <c r="X24" s="36">
        <f>R24*('Labour cost esc'!K$14-1)</f>
        <v>18.887738408575672</v>
      </c>
      <c r="Y24" s="36">
        <f>S24*('Labour cost esc'!L$14-1)</f>
        <v>7.169442410147929</v>
      </c>
      <c r="Z24" s="36">
        <f>T24*('Labour cost esc'!M$14-1)</f>
        <v>4.8607399921592522</v>
      </c>
      <c r="AA24" s="36">
        <f>U24*('Labour cost esc'!N$14-1)</f>
        <v>4.5485812925093949</v>
      </c>
      <c r="AB24" s="43">
        <f t="shared" si="3"/>
        <v>45.878018664489012</v>
      </c>
      <c r="AC24" s="37">
        <f t="shared" si="6"/>
        <v>256.62551656109679</v>
      </c>
      <c r="AD24" s="36">
        <f t="shared" si="4"/>
        <v>439.17773840857569</v>
      </c>
      <c r="AE24" s="36">
        <f t="shared" si="4"/>
        <v>157.78844241014792</v>
      </c>
      <c r="AF24" s="36">
        <f t="shared" si="4"/>
        <v>101.55973999215925</v>
      </c>
      <c r="AG24" s="36">
        <f t="shared" si="4"/>
        <v>90.467581292509394</v>
      </c>
      <c r="AH24" s="45">
        <f t="shared" si="5"/>
        <v>1045.619018664489</v>
      </c>
    </row>
    <row r="25" spans="1:34" s="32" customFormat="1" ht="12.75" customHeight="1" x14ac:dyDescent="0.2">
      <c r="A25" s="7" t="s">
        <v>87</v>
      </c>
      <c r="B25" s="7" t="s">
        <v>88</v>
      </c>
      <c r="C25" s="7" t="s">
        <v>89</v>
      </c>
      <c r="D25" s="7" t="s">
        <v>64</v>
      </c>
      <c r="E25" s="48">
        <f t="shared" si="0"/>
        <v>0</v>
      </c>
      <c r="F25" s="48">
        <f t="shared" si="0"/>
        <v>0</v>
      </c>
      <c r="G25" s="48">
        <f t="shared" si="0"/>
        <v>0</v>
      </c>
      <c r="H25" s="48">
        <f t="shared" si="0"/>
        <v>0</v>
      </c>
      <c r="I25" s="48">
        <f t="shared" si="0"/>
        <v>0</v>
      </c>
      <c r="J25" s="43">
        <f t="shared" si="0"/>
        <v>0</v>
      </c>
      <c r="K25" s="47"/>
      <c r="L25" s="48"/>
      <c r="M25" s="48"/>
      <c r="N25" s="48"/>
      <c r="O25" s="48"/>
      <c r="P25" s="43">
        <f t="shared" si="1"/>
        <v>0</v>
      </c>
      <c r="Q25" s="38">
        <v>499.99999999999994</v>
      </c>
      <c r="R25" s="35">
        <v>999.99999999999989</v>
      </c>
      <c r="S25" s="35">
        <v>999.99999999999989</v>
      </c>
      <c r="T25" s="35">
        <v>999.99999999999989</v>
      </c>
      <c r="U25" s="35">
        <v>999.99999999999989</v>
      </c>
      <c r="V25" s="43">
        <f t="shared" si="2"/>
        <v>4499.9999999999991</v>
      </c>
      <c r="W25" s="37">
        <f>Q25*('Labour cost esc'!J$14-1)</f>
        <v>21.14322613884012</v>
      </c>
      <c r="X25" s="36">
        <f>R25*('Labour cost esc'!K$14-1)</f>
        <v>44.93977588944697</v>
      </c>
      <c r="Y25" s="36">
        <f>S25*('Labour cost esc'!L$14-1)</f>
        <v>47.599854003465218</v>
      </c>
      <c r="Z25" s="36">
        <f>T25*('Labour cost esc'!M$14-1)</f>
        <v>50.266703814509476</v>
      </c>
      <c r="AA25" s="36">
        <f>U25*('Labour cost esc'!N$14-1)</f>
        <v>52.940342561126116</v>
      </c>
      <c r="AB25" s="43">
        <f t="shared" si="3"/>
        <v>216.88990240738792</v>
      </c>
      <c r="AC25" s="37">
        <f t="shared" si="6"/>
        <v>521.14322613884008</v>
      </c>
      <c r="AD25" s="36">
        <f t="shared" si="4"/>
        <v>1044.9397758894468</v>
      </c>
      <c r="AE25" s="36">
        <f t="shared" si="4"/>
        <v>1047.599854003465</v>
      </c>
      <c r="AF25" s="36">
        <f t="shared" si="4"/>
        <v>1050.2667038145094</v>
      </c>
      <c r="AG25" s="36">
        <f t="shared" si="4"/>
        <v>1052.940342561126</v>
      </c>
      <c r="AH25" s="45">
        <f t="shared" si="5"/>
        <v>4716.8899024073871</v>
      </c>
    </row>
    <row r="26" spans="1:34" s="32" customFormat="1" ht="12.75" customHeight="1" x14ac:dyDescent="0.2">
      <c r="A26" s="7" t="s">
        <v>90</v>
      </c>
      <c r="B26" s="7" t="s">
        <v>91</v>
      </c>
      <c r="C26" s="7" t="s">
        <v>51</v>
      </c>
      <c r="D26" s="7" t="s">
        <v>58</v>
      </c>
      <c r="E26" s="48">
        <f t="shared" si="0"/>
        <v>501.00000000000006</v>
      </c>
      <c r="F26" s="48">
        <f t="shared" si="0"/>
        <v>0</v>
      </c>
      <c r="G26" s="48">
        <f t="shared" si="0"/>
        <v>0</v>
      </c>
      <c r="H26" s="48">
        <f t="shared" si="0"/>
        <v>0</v>
      </c>
      <c r="I26" s="48">
        <f t="shared" si="0"/>
        <v>0</v>
      </c>
      <c r="J26" s="43">
        <f t="shared" si="0"/>
        <v>501.00000000000006</v>
      </c>
      <c r="K26" s="47">
        <v>1</v>
      </c>
      <c r="L26" s="48"/>
      <c r="M26" s="48"/>
      <c r="N26" s="48"/>
      <c r="O26" s="48"/>
      <c r="P26" s="43">
        <f t="shared" si="1"/>
        <v>1</v>
      </c>
      <c r="Q26" s="38">
        <v>501.00000000000006</v>
      </c>
      <c r="R26" s="35">
        <v>0</v>
      </c>
      <c r="S26" s="35">
        <v>0</v>
      </c>
      <c r="T26" s="35">
        <v>0</v>
      </c>
      <c r="U26" s="35">
        <v>0</v>
      </c>
      <c r="V26" s="43">
        <f t="shared" si="2"/>
        <v>501.00000000000006</v>
      </c>
      <c r="W26" s="37">
        <f>Q26*('Labour cost esc'!J$14-1)</f>
        <v>21.185512591117803</v>
      </c>
      <c r="X26" s="36">
        <f>R26*('Labour cost esc'!K$14-1)</f>
        <v>0</v>
      </c>
      <c r="Y26" s="36">
        <f>S26*('Labour cost esc'!L$14-1)</f>
        <v>0</v>
      </c>
      <c r="Z26" s="36">
        <f>T26*('Labour cost esc'!M$14-1)</f>
        <v>0</v>
      </c>
      <c r="AA26" s="36">
        <f>U26*('Labour cost esc'!N$14-1)</f>
        <v>0</v>
      </c>
      <c r="AB26" s="43">
        <f t="shared" si="3"/>
        <v>21.185512591117803</v>
      </c>
      <c r="AC26" s="37">
        <f t="shared" si="6"/>
        <v>522.18551259111791</v>
      </c>
      <c r="AD26" s="36">
        <f t="shared" si="4"/>
        <v>0</v>
      </c>
      <c r="AE26" s="36">
        <f t="shared" si="4"/>
        <v>0</v>
      </c>
      <c r="AF26" s="36">
        <f t="shared" si="4"/>
        <v>0</v>
      </c>
      <c r="AG26" s="36">
        <f t="shared" si="4"/>
        <v>0</v>
      </c>
      <c r="AH26" s="45">
        <f t="shared" si="5"/>
        <v>522.18551259111791</v>
      </c>
    </row>
    <row r="27" spans="1:34" s="32" customFormat="1" ht="12.75" customHeight="1" x14ac:dyDescent="0.2">
      <c r="A27" s="7" t="s">
        <v>92</v>
      </c>
      <c r="B27" s="7" t="s">
        <v>43</v>
      </c>
      <c r="C27" s="7" t="s">
        <v>44</v>
      </c>
      <c r="D27" s="7" t="s">
        <v>78</v>
      </c>
      <c r="E27" s="48">
        <f t="shared" si="0"/>
        <v>0</v>
      </c>
      <c r="F27" s="48">
        <f t="shared" si="0"/>
        <v>0</v>
      </c>
      <c r="G27" s="48">
        <f t="shared" si="0"/>
        <v>0</v>
      </c>
      <c r="H27" s="48">
        <f t="shared" si="0"/>
        <v>0</v>
      </c>
      <c r="I27" s="48">
        <f t="shared" si="0"/>
        <v>0</v>
      </c>
      <c r="J27" s="43">
        <f t="shared" si="0"/>
        <v>0</v>
      </c>
      <c r="K27" s="47"/>
      <c r="L27" s="48"/>
      <c r="M27" s="48"/>
      <c r="N27" s="48"/>
      <c r="O27" s="48"/>
      <c r="P27" s="43">
        <f t="shared" si="1"/>
        <v>0</v>
      </c>
      <c r="Q27" s="38">
        <v>170</v>
      </c>
      <c r="R27" s="35">
        <v>0</v>
      </c>
      <c r="S27" s="35">
        <v>0</v>
      </c>
      <c r="T27" s="35">
        <v>0</v>
      </c>
      <c r="U27" s="35">
        <v>0</v>
      </c>
      <c r="V27" s="43">
        <f t="shared" si="2"/>
        <v>170</v>
      </c>
      <c r="W27" s="37">
        <f>Q27*('Labour cost esc'!J$14-1)</f>
        <v>7.1886968872056407</v>
      </c>
      <c r="X27" s="36">
        <f>R27*('Labour cost esc'!K$14-1)</f>
        <v>0</v>
      </c>
      <c r="Y27" s="36">
        <f>S27*('Labour cost esc'!L$14-1)</f>
        <v>0</v>
      </c>
      <c r="Z27" s="36">
        <f>T27*('Labour cost esc'!M$14-1)</f>
        <v>0</v>
      </c>
      <c r="AA27" s="36">
        <f>U27*('Labour cost esc'!N$14-1)</f>
        <v>0</v>
      </c>
      <c r="AB27" s="43">
        <f t="shared" si="3"/>
        <v>7.1886968872056407</v>
      </c>
      <c r="AC27" s="37">
        <f t="shared" si="6"/>
        <v>177.18869688720565</v>
      </c>
      <c r="AD27" s="36">
        <f t="shared" si="4"/>
        <v>0</v>
      </c>
      <c r="AE27" s="36">
        <f t="shared" si="4"/>
        <v>0</v>
      </c>
      <c r="AF27" s="36">
        <f t="shared" si="4"/>
        <v>0</v>
      </c>
      <c r="AG27" s="36">
        <f t="shared" si="4"/>
        <v>0</v>
      </c>
      <c r="AH27" s="45">
        <f t="shared" si="5"/>
        <v>177.18869688720565</v>
      </c>
    </row>
    <row r="28" spans="1:34" s="32" customFormat="1" ht="12.75" customHeight="1" x14ac:dyDescent="0.2">
      <c r="A28" s="7" t="s">
        <v>93</v>
      </c>
      <c r="B28" s="7" t="s">
        <v>94</v>
      </c>
      <c r="C28" s="7" t="s">
        <v>44</v>
      </c>
      <c r="D28" s="7" t="s">
        <v>78</v>
      </c>
      <c r="E28" s="48">
        <f t="shared" si="0"/>
        <v>0</v>
      </c>
      <c r="F28" s="48">
        <f t="shared" si="0"/>
        <v>0</v>
      </c>
      <c r="G28" s="48">
        <f t="shared" si="0"/>
        <v>0</v>
      </c>
      <c r="H28" s="48">
        <f t="shared" si="0"/>
        <v>0</v>
      </c>
      <c r="I28" s="48">
        <f t="shared" si="0"/>
        <v>0</v>
      </c>
      <c r="J28" s="43">
        <f t="shared" si="0"/>
        <v>0</v>
      </c>
      <c r="K28" s="47"/>
      <c r="L28" s="48"/>
      <c r="M28" s="48"/>
      <c r="N28" s="48"/>
      <c r="O28" s="48"/>
      <c r="P28" s="43">
        <f t="shared" si="1"/>
        <v>0</v>
      </c>
      <c r="Q28" s="38">
        <v>159.99999999999997</v>
      </c>
      <c r="R28" s="35">
        <v>0</v>
      </c>
      <c r="S28" s="35">
        <v>0</v>
      </c>
      <c r="T28" s="35">
        <v>0</v>
      </c>
      <c r="U28" s="35">
        <v>0</v>
      </c>
      <c r="V28" s="43">
        <f t="shared" si="2"/>
        <v>159.99999999999997</v>
      </c>
      <c r="W28" s="37">
        <f>Q28*('Labour cost esc'!J$14-1)</f>
        <v>6.7658323644288378</v>
      </c>
      <c r="X28" s="36">
        <f>R28*('Labour cost esc'!K$14-1)</f>
        <v>0</v>
      </c>
      <c r="Y28" s="36">
        <f>S28*('Labour cost esc'!L$14-1)</f>
        <v>0</v>
      </c>
      <c r="Z28" s="36">
        <f>T28*('Labour cost esc'!M$14-1)</f>
        <v>0</v>
      </c>
      <c r="AA28" s="36">
        <f>U28*('Labour cost esc'!N$14-1)</f>
        <v>0</v>
      </c>
      <c r="AB28" s="43">
        <f t="shared" si="3"/>
        <v>6.7658323644288378</v>
      </c>
      <c r="AC28" s="37">
        <f t="shared" si="6"/>
        <v>166.7658323644288</v>
      </c>
      <c r="AD28" s="36">
        <f t="shared" si="4"/>
        <v>0</v>
      </c>
      <c r="AE28" s="36">
        <f t="shared" si="4"/>
        <v>0</v>
      </c>
      <c r="AF28" s="36">
        <f t="shared" si="4"/>
        <v>0</v>
      </c>
      <c r="AG28" s="36">
        <f t="shared" si="4"/>
        <v>0</v>
      </c>
      <c r="AH28" s="45">
        <f t="shared" si="5"/>
        <v>166.7658323644288</v>
      </c>
    </row>
    <row r="29" spans="1:34" s="32" customFormat="1" ht="12.75" customHeight="1" x14ac:dyDescent="0.2">
      <c r="A29" s="7" t="s">
        <v>95</v>
      </c>
      <c r="B29" s="7" t="s">
        <v>50</v>
      </c>
      <c r="C29" s="7" t="s">
        <v>57</v>
      </c>
      <c r="D29" s="7" t="s">
        <v>52</v>
      </c>
      <c r="E29" s="48">
        <f t="shared" si="0"/>
        <v>95</v>
      </c>
      <c r="F29" s="48">
        <f t="shared" si="0"/>
        <v>0</v>
      </c>
      <c r="G29" s="48">
        <f t="shared" si="0"/>
        <v>0</v>
      </c>
      <c r="H29" s="48">
        <f t="shared" si="0"/>
        <v>0</v>
      </c>
      <c r="I29" s="48">
        <f t="shared" si="0"/>
        <v>0</v>
      </c>
      <c r="J29" s="43">
        <f t="shared" si="0"/>
        <v>15.833333333333334</v>
      </c>
      <c r="K29" s="47">
        <v>1</v>
      </c>
      <c r="L29" s="48">
        <v>1</v>
      </c>
      <c r="M29" s="48">
        <v>1</v>
      </c>
      <c r="N29" s="48">
        <v>1</v>
      </c>
      <c r="O29" s="48">
        <v>2</v>
      </c>
      <c r="P29" s="43">
        <f t="shared" si="1"/>
        <v>6</v>
      </c>
      <c r="Q29" s="38">
        <v>95</v>
      </c>
      <c r="R29" s="35">
        <v>0</v>
      </c>
      <c r="S29" s="35">
        <v>0</v>
      </c>
      <c r="T29" s="35">
        <v>0</v>
      </c>
      <c r="U29" s="35">
        <v>0</v>
      </c>
      <c r="V29" s="43">
        <f t="shared" si="2"/>
        <v>95</v>
      </c>
      <c r="W29" s="37">
        <f>Q29*('Labour cost esc'!J$14-1)</f>
        <v>4.0172129663796232</v>
      </c>
      <c r="X29" s="36">
        <f>R29*('Labour cost esc'!K$14-1)</f>
        <v>0</v>
      </c>
      <c r="Y29" s="36">
        <f>S29*('Labour cost esc'!L$14-1)</f>
        <v>0</v>
      </c>
      <c r="Z29" s="36">
        <f>T29*('Labour cost esc'!M$14-1)</f>
        <v>0</v>
      </c>
      <c r="AA29" s="36">
        <f>U29*('Labour cost esc'!N$14-1)</f>
        <v>0</v>
      </c>
      <c r="AB29" s="43">
        <f t="shared" si="3"/>
        <v>4.0172129663796232</v>
      </c>
      <c r="AC29" s="37">
        <f t="shared" si="6"/>
        <v>99.017212966379617</v>
      </c>
      <c r="AD29" s="36">
        <f t="shared" si="4"/>
        <v>0</v>
      </c>
      <c r="AE29" s="36">
        <f t="shared" si="4"/>
        <v>0</v>
      </c>
      <c r="AF29" s="36">
        <f t="shared" si="4"/>
        <v>0</v>
      </c>
      <c r="AG29" s="36">
        <f t="shared" si="4"/>
        <v>0</v>
      </c>
      <c r="AH29" s="45">
        <f t="shared" si="5"/>
        <v>99.017212966379617</v>
      </c>
    </row>
    <row r="30" spans="1:34" s="32" customFormat="1" ht="12.75" customHeight="1" x14ac:dyDescent="0.2">
      <c r="A30" s="7" t="s">
        <v>96</v>
      </c>
      <c r="B30" s="7" t="s">
        <v>50</v>
      </c>
      <c r="C30" s="7" t="s">
        <v>55</v>
      </c>
      <c r="D30" s="7" t="s">
        <v>52</v>
      </c>
      <c r="E30" s="48">
        <f t="shared" si="0"/>
        <v>8.1249999999999982</v>
      </c>
      <c r="F30" s="48">
        <f t="shared" si="0"/>
        <v>8.1249999999999982</v>
      </c>
      <c r="G30" s="48">
        <f t="shared" si="0"/>
        <v>8.1249999999999982</v>
      </c>
      <c r="H30" s="48">
        <f t="shared" si="0"/>
        <v>8.1249999999999982</v>
      </c>
      <c r="I30" s="48">
        <f t="shared" si="0"/>
        <v>8.1300813008130088</v>
      </c>
      <c r="J30" s="43">
        <f t="shared" si="0"/>
        <v>8.1255253572429247</v>
      </c>
      <c r="K30" s="47">
        <v>160</v>
      </c>
      <c r="L30" s="48">
        <v>160</v>
      </c>
      <c r="M30" s="48">
        <v>160</v>
      </c>
      <c r="N30" s="48">
        <v>160</v>
      </c>
      <c r="O30" s="48">
        <v>73.8</v>
      </c>
      <c r="P30" s="43">
        <f t="shared" si="1"/>
        <v>713.8</v>
      </c>
      <c r="Q30" s="38">
        <v>1299.9999999999998</v>
      </c>
      <c r="R30" s="35">
        <v>1299.9999999999998</v>
      </c>
      <c r="S30" s="35">
        <v>1299.9999999999998</v>
      </c>
      <c r="T30" s="35">
        <v>1299.9999999999998</v>
      </c>
      <c r="U30" s="35">
        <v>600</v>
      </c>
      <c r="V30" s="43">
        <f t="shared" si="2"/>
        <v>5799.9999999999991</v>
      </c>
      <c r="W30" s="37">
        <f>Q30*('Labour cost esc'!J$14-1)</f>
        <v>54.972387960984307</v>
      </c>
      <c r="X30" s="36">
        <f>R30*('Labour cost esc'!K$14-1)</f>
        <v>58.421708656281055</v>
      </c>
      <c r="Y30" s="36">
        <f>S30*('Labour cost esc'!L$14-1)</f>
        <v>61.879810204504778</v>
      </c>
      <c r="Z30" s="36">
        <f>T30*('Labour cost esc'!M$14-1)</f>
        <v>65.346714958862322</v>
      </c>
      <c r="AA30" s="36">
        <f>U30*('Labour cost esc'!N$14-1)</f>
        <v>31.764205536675671</v>
      </c>
      <c r="AB30" s="43">
        <f t="shared" si="3"/>
        <v>272.38482731730812</v>
      </c>
      <c r="AC30" s="37">
        <f t="shared" si="6"/>
        <v>1354.9723879609842</v>
      </c>
      <c r="AD30" s="36">
        <f t="shared" si="4"/>
        <v>1358.4217086562808</v>
      </c>
      <c r="AE30" s="36">
        <f t="shared" si="4"/>
        <v>1361.8798102045046</v>
      </c>
      <c r="AF30" s="36">
        <f t="shared" si="4"/>
        <v>1365.3467149588621</v>
      </c>
      <c r="AG30" s="36">
        <f t="shared" si="4"/>
        <v>631.76420553667572</v>
      </c>
      <c r="AH30" s="45">
        <f t="shared" si="5"/>
        <v>6072.384827317308</v>
      </c>
    </row>
    <row r="31" spans="1:34" s="32" customFormat="1" ht="12.75" customHeight="1" x14ac:dyDescent="0.2">
      <c r="A31" s="7" t="s">
        <v>97</v>
      </c>
      <c r="B31" s="7" t="s">
        <v>47</v>
      </c>
      <c r="C31" s="7" t="s">
        <v>48</v>
      </c>
      <c r="D31" s="7" t="s">
        <v>45</v>
      </c>
      <c r="E31" s="48">
        <f t="shared" si="0"/>
        <v>0</v>
      </c>
      <c r="F31" s="48">
        <f t="shared" si="0"/>
        <v>0</v>
      </c>
      <c r="G31" s="48">
        <f t="shared" si="0"/>
        <v>0</v>
      </c>
      <c r="H31" s="48">
        <f t="shared" si="0"/>
        <v>0</v>
      </c>
      <c r="I31" s="48">
        <f t="shared" si="0"/>
        <v>0</v>
      </c>
      <c r="J31" s="43">
        <f t="shared" si="0"/>
        <v>0</v>
      </c>
      <c r="K31" s="47"/>
      <c r="L31" s="48"/>
      <c r="M31" s="48"/>
      <c r="N31" s="48"/>
      <c r="O31" s="48"/>
      <c r="P31" s="43">
        <f t="shared" si="1"/>
        <v>0</v>
      </c>
      <c r="Q31" s="38">
        <v>123.00000000000001</v>
      </c>
      <c r="R31" s="35">
        <v>0</v>
      </c>
      <c r="S31" s="35">
        <v>0</v>
      </c>
      <c r="T31" s="35">
        <v>0</v>
      </c>
      <c r="U31" s="35">
        <v>0</v>
      </c>
      <c r="V31" s="43">
        <f t="shared" si="2"/>
        <v>123.00000000000001</v>
      </c>
      <c r="W31" s="37">
        <f>Q31*('Labour cost esc'!J$14-1)</f>
        <v>5.20123363015467</v>
      </c>
      <c r="X31" s="36">
        <f>R31*('Labour cost esc'!K$14-1)</f>
        <v>0</v>
      </c>
      <c r="Y31" s="36">
        <f>S31*('Labour cost esc'!L$14-1)</f>
        <v>0</v>
      </c>
      <c r="Z31" s="36">
        <f>T31*('Labour cost esc'!M$14-1)</f>
        <v>0</v>
      </c>
      <c r="AA31" s="36">
        <f>U31*('Labour cost esc'!N$14-1)</f>
        <v>0</v>
      </c>
      <c r="AB31" s="43">
        <f t="shared" si="3"/>
        <v>5.20123363015467</v>
      </c>
      <c r="AC31" s="37">
        <f t="shared" si="6"/>
        <v>128.20123363015469</v>
      </c>
      <c r="AD31" s="36">
        <f t="shared" si="4"/>
        <v>0</v>
      </c>
      <c r="AE31" s="36">
        <f t="shared" si="4"/>
        <v>0</v>
      </c>
      <c r="AF31" s="36">
        <f t="shared" si="4"/>
        <v>0</v>
      </c>
      <c r="AG31" s="36">
        <f t="shared" si="4"/>
        <v>0</v>
      </c>
      <c r="AH31" s="45">
        <f t="shared" si="5"/>
        <v>128.20123363015469</v>
      </c>
    </row>
    <row r="32" spans="1:34" s="32" customFormat="1" ht="12.75" customHeight="1" x14ac:dyDescent="0.2">
      <c r="A32" s="7" t="s">
        <v>98</v>
      </c>
      <c r="B32" s="7" t="s">
        <v>47</v>
      </c>
      <c r="C32" s="7" t="s">
        <v>48</v>
      </c>
      <c r="D32" s="7" t="s">
        <v>45</v>
      </c>
      <c r="E32" s="48">
        <f t="shared" si="0"/>
        <v>0</v>
      </c>
      <c r="F32" s="48">
        <f t="shared" si="0"/>
        <v>0</v>
      </c>
      <c r="G32" s="48">
        <f t="shared" si="0"/>
        <v>0</v>
      </c>
      <c r="H32" s="48">
        <f t="shared" si="0"/>
        <v>0</v>
      </c>
      <c r="I32" s="48">
        <f t="shared" si="0"/>
        <v>0</v>
      </c>
      <c r="J32" s="43">
        <f t="shared" si="0"/>
        <v>0</v>
      </c>
      <c r="K32" s="47"/>
      <c r="L32" s="48"/>
      <c r="M32" s="48"/>
      <c r="N32" s="48"/>
      <c r="O32" s="48"/>
      <c r="P32" s="43">
        <f t="shared" si="1"/>
        <v>0</v>
      </c>
      <c r="Q32" s="38">
        <v>159.99999999999997</v>
      </c>
      <c r="R32" s="35">
        <v>0</v>
      </c>
      <c r="S32" s="35">
        <v>0</v>
      </c>
      <c r="T32" s="35">
        <v>0</v>
      </c>
      <c r="U32" s="35">
        <v>0</v>
      </c>
      <c r="V32" s="43">
        <f t="shared" si="2"/>
        <v>159.99999999999997</v>
      </c>
      <c r="W32" s="37">
        <f>Q32*('Labour cost esc'!J$14-1)</f>
        <v>6.7658323644288378</v>
      </c>
      <c r="X32" s="36">
        <f>R32*('Labour cost esc'!K$14-1)</f>
        <v>0</v>
      </c>
      <c r="Y32" s="36">
        <f>S32*('Labour cost esc'!L$14-1)</f>
        <v>0</v>
      </c>
      <c r="Z32" s="36">
        <f>T32*('Labour cost esc'!M$14-1)</f>
        <v>0</v>
      </c>
      <c r="AA32" s="36">
        <f>U32*('Labour cost esc'!N$14-1)</f>
        <v>0</v>
      </c>
      <c r="AB32" s="43">
        <f t="shared" si="3"/>
        <v>6.7658323644288378</v>
      </c>
      <c r="AC32" s="37">
        <f t="shared" si="6"/>
        <v>166.7658323644288</v>
      </c>
      <c r="AD32" s="36">
        <f t="shared" si="4"/>
        <v>0</v>
      </c>
      <c r="AE32" s="36">
        <f t="shared" si="4"/>
        <v>0</v>
      </c>
      <c r="AF32" s="36">
        <f t="shared" si="4"/>
        <v>0</v>
      </c>
      <c r="AG32" s="36">
        <f t="shared" si="4"/>
        <v>0</v>
      </c>
      <c r="AH32" s="45">
        <f t="shared" si="5"/>
        <v>166.7658323644288</v>
      </c>
    </row>
    <row r="33" spans="1:34" s="32" customFormat="1" ht="12.75" customHeight="1" x14ac:dyDescent="0.2">
      <c r="A33" s="7" t="s">
        <v>99</v>
      </c>
      <c r="B33" s="7" t="s">
        <v>100</v>
      </c>
      <c r="C33" s="7" t="s">
        <v>63</v>
      </c>
      <c r="D33" s="7" t="s">
        <v>101</v>
      </c>
      <c r="E33" s="48">
        <f t="shared" si="0"/>
        <v>0</v>
      </c>
      <c r="F33" s="48">
        <f t="shared" si="0"/>
        <v>0</v>
      </c>
      <c r="G33" s="48">
        <f t="shared" si="0"/>
        <v>0</v>
      </c>
      <c r="H33" s="48">
        <f t="shared" si="0"/>
        <v>0</v>
      </c>
      <c r="I33" s="48">
        <f t="shared" si="0"/>
        <v>0</v>
      </c>
      <c r="J33" s="43">
        <f t="shared" si="0"/>
        <v>0</v>
      </c>
      <c r="K33" s="47"/>
      <c r="L33" s="48"/>
      <c r="M33" s="48"/>
      <c r="N33" s="48"/>
      <c r="O33" s="48"/>
      <c r="P33" s="43">
        <f t="shared" si="1"/>
        <v>0</v>
      </c>
      <c r="Q33" s="38">
        <v>7.7999999999999989</v>
      </c>
      <c r="R33" s="35">
        <v>7.7999999999999989</v>
      </c>
      <c r="S33" s="35">
        <v>7.7999999999999989</v>
      </c>
      <c r="T33" s="35">
        <v>7.7999999999999989</v>
      </c>
      <c r="U33" s="35">
        <v>7.7999999999999989</v>
      </c>
      <c r="V33" s="43">
        <f t="shared" si="2"/>
        <v>38.999999999999993</v>
      </c>
      <c r="W33" s="37">
        <f>Q33*('Labour cost esc'!J$14-1)</f>
        <v>0.32983432776590582</v>
      </c>
      <c r="X33" s="36">
        <f>R33*('Labour cost esc'!K$14-1)</f>
        <v>0.35053025193768639</v>
      </c>
      <c r="Y33" s="36">
        <f>S33*('Labour cost esc'!L$14-1)</f>
        <v>0.37127886122702869</v>
      </c>
      <c r="Z33" s="36">
        <f>T33*('Labour cost esc'!M$14-1)</f>
        <v>0.39208028975317394</v>
      </c>
      <c r="AA33" s="36">
        <f>U33*('Labour cost esc'!N$14-1)</f>
        <v>0.41293467197678368</v>
      </c>
      <c r="AB33" s="43">
        <f t="shared" si="3"/>
        <v>1.8566584026605784</v>
      </c>
      <c r="AC33" s="37">
        <f t="shared" si="6"/>
        <v>8.129834327765904</v>
      </c>
      <c r="AD33" s="36">
        <f t="shared" si="4"/>
        <v>8.1505302519376848</v>
      </c>
      <c r="AE33" s="36">
        <f t="shared" si="4"/>
        <v>8.1712788612270284</v>
      </c>
      <c r="AF33" s="36">
        <f t="shared" si="4"/>
        <v>8.1920802897531733</v>
      </c>
      <c r="AG33" s="36">
        <f t="shared" si="4"/>
        <v>8.2129346719767824</v>
      </c>
      <c r="AH33" s="45">
        <f t="shared" si="5"/>
        <v>40.856658402660571</v>
      </c>
    </row>
    <row r="34" spans="1:34" s="32" customFormat="1" ht="12.75" customHeight="1" x14ac:dyDescent="0.2">
      <c r="A34" s="7" t="s">
        <v>102</v>
      </c>
      <c r="B34" s="7" t="s">
        <v>77</v>
      </c>
      <c r="C34" s="7" t="s">
        <v>44</v>
      </c>
      <c r="D34" s="7" t="s">
        <v>78</v>
      </c>
      <c r="E34" s="48">
        <f t="shared" si="0"/>
        <v>0</v>
      </c>
      <c r="F34" s="48">
        <f t="shared" si="0"/>
        <v>260</v>
      </c>
      <c r="G34" s="48">
        <f t="shared" si="0"/>
        <v>0</v>
      </c>
      <c r="H34" s="48">
        <f t="shared" si="0"/>
        <v>260</v>
      </c>
      <c r="I34" s="48">
        <f t="shared" si="0"/>
        <v>0</v>
      </c>
      <c r="J34" s="43">
        <f t="shared" si="0"/>
        <v>260</v>
      </c>
      <c r="K34" s="47"/>
      <c r="L34" s="48">
        <v>1</v>
      </c>
      <c r="M34" s="48"/>
      <c r="N34" s="48">
        <v>1</v>
      </c>
      <c r="O34" s="48"/>
      <c r="P34" s="43">
        <f t="shared" si="1"/>
        <v>2</v>
      </c>
      <c r="Q34" s="38">
        <v>0</v>
      </c>
      <c r="R34" s="35">
        <v>260</v>
      </c>
      <c r="S34" s="35">
        <v>0</v>
      </c>
      <c r="T34" s="35">
        <v>260</v>
      </c>
      <c r="U34" s="35">
        <v>0</v>
      </c>
      <c r="V34" s="43">
        <f t="shared" si="2"/>
        <v>520</v>
      </c>
      <c r="W34" s="37">
        <f>Q34*('Labour cost esc'!J$14-1)</f>
        <v>0</v>
      </c>
      <c r="X34" s="36">
        <f>R34*('Labour cost esc'!K$14-1)</f>
        <v>11.684341731256215</v>
      </c>
      <c r="Y34" s="36">
        <f>S34*('Labour cost esc'!L$14-1)</f>
        <v>0</v>
      </c>
      <c r="Z34" s="36">
        <f>T34*('Labour cost esc'!M$14-1)</f>
        <v>13.069342991772466</v>
      </c>
      <c r="AA34" s="36">
        <f>U34*('Labour cost esc'!N$14-1)</f>
        <v>0</v>
      </c>
      <c r="AB34" s="43">
        <f t="shared" si="3"/>
        <v>24.75368472302868</v>
      </c>
      <c r="AC34" s="37">
        <f t="shared" si="6"/>
        <v>0</v>
      </c>
      <c r="AD34" s="36">
        <f t="shared" si="4"/>
        <v>271.68434173125621</v>
      </c>
      <c r="AE34" s="36">
        <f t="shared" si="4"/>
        <v>0</v>
      </c>
      <c r="AF34" s="36">
        <f t="shared" si="4"/>
        <v>273.06934299177249</v>
      </c>
      <c r="AG34" s="36">
        <f t="shared" si="4"/>
        <v>0</v>
      </c>
      <c r="AH34" s="45">
        <f t="shared" si="5"/>
        <v>544.75368472302875</v>
      </c>
    </row>
    <row r="35" spans="1:34" s="32" customFormat="1" ht="12.75" customHeight="1" x14ac:dyDescent="0.2">
      <c r="A35" s="7" t="s">
        <v>103</v>
      </c>
      <c r="B35" s="7" t="s">
        <v>82</v>
      </c>
      <c r="C35" s="7" t="s">
        <v>51</v>
      </c>
      <c r="D35" s="7" t="s">
        <v>52</v>
      </c>
      <c r="E35" s="48">
        <f t="shared" si="0"/>
        <v>100</v>
      </c>
      <c r="F35" s="48">
        <f t="shared" si="0"/>
        <v>0</v>
      </c>
      <c r="G35" s="48">
        <f t="shared" si="0"/>
        <v>0</v>
      </c>
      <c r="H35" s="48">
        <f t="shared" si="0"/>
        <v>0</v>
      </c>
      <c r="I35" s="48">
        <f t="shared" si="0"/>
        <v>0</v>
      </c>
      <c r="J35" s="43">
        <f t="shared" si="0"/>
        <v>100</v>
      </c>
      <c r="K35" s="47">
        <v>1</v>
      </c>
      <c r="L35" s="48"/>
      <c r="M35" s="48"/>
      <c r="N35" s="48">
        <v>1</v>
      </c>
      <c r="O35" s="48"/>
      <c r="P35" s="43">
        <f t="shared" si="1"/>
        <v>2</v>
      </c>
      <c r="Q35" s="38">
        <v>100</v>
      </c>
      <c r="R35" s="35">
        <v>0</v>
      </c>
      <c r="S35" s="35">
        <v>0</v>
      </c>
      <c r="T35" s="35">
        <v>0</v>
      </c>
      <c r="U35" s="35">
        <v>100</v>
      </c>
      <c r="V35" s="43">
        <f t="shared" si="2"/>
        <v>200</v>
      </c>
      <c r="W35" s="37">
        <f>Q35*('Labour cost esc'!J$14-1)</f>
        <v>4.2286452277680242</v>
      </c>
      <c r="X35" s="36">
        <f>R35*('Labour cost esc'!K$14-1)</f>
        <v>0</v>
      </c>
      <c r="Y35" s="36">
        <f>S35*('Labour cost esc'!L$14-1)</f>
        <v>0</v>
      </c>
      <c r="Z35" s="36">
        <f>T35*('Labour cost esc'!M$14-1)</f>
        <v>0</v>
      </c>
      <c r="AA35" s="36">
        <f>U35*('Labour cost esc'!N$14-1)</f>
        <v>5.2940342561126119</v>
      </c>
      <c r="AB35" s="43">
        <f t="shared" si="3"/>
        <v>9.522679483880637</v>
      </c>
      <c r="AC35" s="37">
        <f t="shared" si="6"/>
        <v>104.22864522776803</v>
      </c>
      <c r="AD35" s="36">
        <f t="shared" si="4"/>
        <v>0</v>
      </c>
      <c r="AE35" s="36">
        <f t="shared" si="4"/>
        <v>0</v>
      </c>
      <c r="AF35" s="36">
        <f t="shared" si="4"/>
        <v>0</v>
      </c>
      <c r="AG35" s="36">
        <f t="shared" si="4"/>
        <v>105.29403425611261</v>
      </c>
      <c r="AH35" s="45">
        <f t="shared" si="5"/>
        <v>209.52267948388064</v>
      </c>
    </row>
    <row r="36" spans="1:34" s="32" customFormat="1" ht="12.75" customHeight="1" x14ac:dyDescent="0.2">
      <c r="A36" s="7" t="s">
        <v>104</v>
      </c>
      <c r="B36" s="7" t="s">
        <v>69</v>
      </c>
      <c r="C36" s="7" t="s">
        <v>44</v>
      </c>
      <c r="D36" s="7" t="s">
        <v>78</v>
      </c>
      <c r="E36" s="48">
        <f t="shared" si="0"/>
        <v>0</v>
      </c>
      <c r="F36" s="48">
        <f t="shared" si="0"/>
        <v>0</v>
      </c>
      <c r="G36" s="48">
        <f t="shared" si="0"/>
        <v>0</v>
      </c>
      <c r="H36" s="48">
        <f t="shared" si="0"/>
        <v>0</v>
      </c>
      <c r="I36" s="48">
        <f t="shared" si="0"/>
        <v>0</v>
      </c>
      <c r="J36" s="43">
        <f t="shared" si="0"/>
        <v>0</v>
      </c>
      <c r="K36" s="47"/>
      <c r="L36" s="48"/>
      <c r="M36" s="48"/>
      <c r="N36" s="48"/>
      <c r="O36" s="48"/>
      <c r="P36" s="43">
        <f t="shared" si="1"/>
        <v>0</v>
      </c>
      <c r="Q36" s="38">
        <v>200.00000000000003</v>
      </c>
      <c r="R36" s="35">
        <v>0</v>
      </c>
      <c r="S36" s="35">
        <v>200.00000000000003</v>
      </c>
      <c r="T36" s="35">
        <v>0</v>
      </c>
      <c r="U36" s="35">
        <v>200.00000000000003</v>
      </c>
      <c r="V36" s="43">
        <f t="shared" si="2"/>
        <v>600.00000000000011</v>
      </c>
      <c r="W36" s="37">
        <f>Q36*('Labour cost esc'!J$14-1)</f>
        <v>8.4572904555360502</v>
      </c>
      <c r="X36" s="36">
        <f>R36*('Labour cost esc'!K$14-1)</f>
        <v>0</v>
      </c>
      <c r="Y36" s="36">
        <f>S36*('Labour cost esc'!L$14-1)</f>
        <v>9.5199708006930468</v>
      </c>
      <c r="Z36" s="36">
        <f>T36*('Labour cost esc'!M$14-1)</f>
        <v>0</v>
      </c>
      <c r="AA36" s="36">
        <f>U36*('Labour cost esc'!N$14-1)</f>
        <v>10.588068512225226</v>
      </c>
      <c r="AB36" s="43">
        <f t="shared" si="3"/>
        <v>28.565329768454326</v>
      </c>
      <c r="AC36" s="37">
        <f t="shared" si="6"/>
        <v>208.45729045553608</v>
      </c>
      <c r="AD36" s="36">
        <f t="shared" si="4"/>
        <v>0</v>
      </c>
      <c r="AE36" s="36">
        <f t="shared" si="4"/>
        <v>209.51997080069307</v>
      </c>
      <c r="AF36" s="36">
        <f t="shared" si="4"/>
        <v>0</v>
      </c>
      <c r="AG36" s="36">
        <f t="shared" si="4"/>
        <v>210.58806851222525</v>
      </c>
      <c r="AH36" s="45">
        <f t="shared" si="5"/>
        <v>628.56532976845438</v>
      </c>
    </row>
    <row r="37" spans="1:34" s="32" customFormat="1" ht="12.75" customHeight="1" x14ac:dyDescent="0.2">
      <c r="A37" s="7" t="s">
        <v>105</v>
      </c>
      <c r="B37" s="7" t="s">
        <v>94</v>
      </c>
      <c r="C37" s="7" t="s">
        <v>44</v>
      </c>
      <c r="D37" s="7" t="s">
        <v>78</v>
      </c>
      <c r="E37" s="48">
        <f t="shared" ref="E37:J68" si="7">IFERROR(Q37/K37,0)</f>
        <v>0</v>
      </c>
      <c r="F37" s="48">
        <f t="shared" si="7"/>
        <v>0</v>
      </c>
      <c r="G37" s="48">
        <f t="shared" si="7"/>
        <v>0</v>
      </c>
      <c r="H37" s="48">
        <f t="shared" si="7"/>
        <v>0</v>
      </c>
      <c r="I37" s="48">
        <f t="shared" si="7"/>
        <v>0</v>
      </c>
      <c r="J37" s="43">
        <f t="shared" si="7"/>
        <v>0</v>
      </c>
      <c r="K37" s="47"/>
      <c r="L37" s="48"/>
      <c r="M37" s="48"/>
      <c r="N37" s="48"/>
      <c r="O37" s="48"/>
      <c r="P37" s="43">
        <f t="shared" si="1"/>
        <v>0</v>
      </c>
      <c r="Q37" s="38">
        <v>0</v>
      </c>
      <c r="R37" s="35">
        <v>105.00000000000001</v>
      </c>
      <c r="S37" s="35">
        <v>105.00000000000001</v>
      </c>
      <c r="T37" s="35">
        <v>105.00000000000001</v>
      </c>
      <c r="U37" s="35">
        <v>105.00000000000001</v>
      </c>
      <c r="V37" s="43">
        <f t="shared" si="2"/>
        <v>420.00000000000006</v>
      </c>
      <c r="W37" s="37">
        <f>Q37*('Labour cost esc'!J$14-1)</f>
        <v>0</v>
      </c>
      <c r="X37" s="36">
        <f>R37*('Labour cost esc'!K$14-1)</f>
        <v>4.7186764683919327</v>
      </c>
      <c r="Y37" s="36">
        <f>S37*('Labour cost esc'!L$14-1)</f>
        <v>4.9979846703638495</v>
      </c>
      <c r="Z37" s="36">
        <f>T37*('Labour cost esc'!M$14-1)</f>
        <v>5.2780039005234967</v>
      </c>
      <c r="AA37" s="36">
        <f>U37*('Labour cost esc'!N$14-1)</f>
        <v>5.558735968918243</v>
      </c>
      <c r="AB37" s="43">
        <f t="shared" si="3"/>
        <v>20.553401008197522</v>
      </c>
      <c r="AC37" s="37">
        <f t="shared" si="6"/>
        <v>0</v>
      </c>
      <c r="AD37" s="36">
        <f t="shared" si="6"/>
        <v>109.71867646839195</v>
      </c>
      <c r="AE37" s="36">
        <f t="shared" si="6"/>
        <v>109.99798467036386</v>
      </c>
      <c r="AF37" s="36">
        <f t="shared" si="6"/>
        <v>110.27800390052352</v>
      </c>
      <c r="AG37" s="36">
        <f t="shared" si="6"/>
        <v>110.55873596891826</v>
      </c>
      <c r="AH37" s="45">
        <f t="shared" si="5"/>
        <v>440.55340100819757</v>
      </c>
    </row>
    <row r="38" spans="1:34" s="32" customFormat="1" ht="12.75" customHeight="1" x14ac:dyDescent="0.2">
      <c r="A38" s="7" t="s">
        <v>106</v>
      </c>
      <c r="B38" s="7" t="s">
        <v>107</v>
      </c>
      <c r="C38" s="7" t="s">
        <v>63</v>
      </c>
      <c r="D38" s="7" t="s">
        <v>52</v>
      </c>
      <c r="E38" s="48">
        <f t="shared" si="7"/>
        <v>47.999999999999993</v>
      </c>
      <c r="F38" s="48">
        <f t="shared" si="7"/>
        <v>47.999999999999993</v>
      </c>
      <c r="G38" s="48">
        <f t="shared" si="7"/>
        <v>47.999999999999993</v>
      </c>
      <c r="H38" s="48">
        <f t="shared" si="7"/>
        <v>47.999999999999993</v>
      </c>
      <c r="I38" s="48">
        <f t="shared" si="7"/>
        <v>47.999999999999993</v>
      </c>
      <c r="J38" s="43">
        <f t="shared" si="7"/>
        <v>47.999999999999993</v>
      </c>
      <c r="K38" s="47">
        <v>2.5</v>
      </c>
      <c r="L38" s="48">
        <v>2.5</v>
      </c>
      <c r="M38" s="48">
        <v>2.5</v>
      </c>
      <c r="N38" s="48">
        <v>2.5</v>
      </c>
      <c r="O38" s="48">
        <v>2.5</v>
      </c>
      <c r="P38" s="43">
        <f t="shared" si="1"/>
        <v>12.5</v>
      </c>
      <c r="Q38" s="38">
        <v>119.99999999999999</v>
      </c>
      <c r="R38" s="35">
        <v>119.99999999999999</v>
      </c>
      <c r="S38" s="35">
        <v>119.99999999999999</v>
      </c>
      <c r="T38" s="35">
        <v>119.99999999999999</v>
      </c>
      <c r="U38" s="35">
        <v>119.99999999999999</v>
      </c>
      <c r="V38" s="43">
        <f t="shared" si="2"/>
        <v>599.99999999999989</v>
      </c>
      <c r="W38" s="37">
        <f>Q38*('Labour cost esc'!J$14-1)</f>
        <v>5.0743742733216282</v>
      </c>
      <c r="X38" s="36">
        <f>R38*('Labour cost esc'!K$14-1)</f>
        <v>5.3927731067336362</v>
      </c>
      <c r="Y38" s="36">
        <f>S38*('Labour cost esc'!L$14-1)</f>
        <v>5.7119824804158261</v>
      </c>
      <c r="Z38" s="36">
        <f>T38*('Labour cost esc'!M$14-1)</f>
        <v>6.0320044577411371</v>
      </c>
      <c r="AA38" s="36">
        <f>U38*('Labour cost esc'!N$14-1)</f>
        <v>6.3528411073351334</v>
      </c>
      <c r="AB38" s="43">
        <f t="shared" si="3"/>
        <v>28.563975425547362</v>
      </c>
      <c r="AC38" s="37">
        <f t="shared" ref="AC38:AG69" si="8">Q38+W38</f>
        <v>125.07437427332161</v>
      </c>
      <c r="AD38" s="36">
        <f t="shared" si="8"/>
        <v>125.39277310673363</v>
      </c>
      <c r="AE38" s="36">
        <f t="shared" si="8"/>
        <v>125.71198248041581</v>
      </c>
      <c r="AF38" s="36">
        <f t="shared" si="8"/>
        <v>126.03200445774112</v>
      </c>
      <c r="AG38" s="36">
        <f t="shared" si="8"/>
        <v>126.35284110733512</v>
      </c>
      <c r="AH38" s="45">
        <f t="shared" si="5"/>
        <v>628.56397542554737</v>
      </c>
    </row>
    <row r="39" spans="1:34" s="32" customFormat="1" ht="12.75" customHeight="1" x14ac:dyDescent="0.2">
      <c r="A39" s="7" t="s">
        <v>108</v>
      </c>
      <c r="B39" s="7" t="s">
        <v>50</v>
      </c>
      <c r="C39" s="7" t="s">
        <v>57</v>
      </c>
      <c r="D39" s="7" t="s">
        <v>78</v>
      </c>
      <c r="E39" s="48">
        <f t="shared" si="7"/>
        <v>425</v>
      </c>
      <c r="F39" s="48">
        <f t="shared" si="7"/>
        <v>425</v>
      </c>
      <c r="G39" s="48">
        <f t="shared" si="7"/>
        <v>550</v>
      </c>
      <c r="H39" s="48">
        <f t="shared" si="7"/>
        <v>550</v>
      </c>
      <c r="I39" s="48">
        <f t="shared" si="7"/>
        <v>0</v>
      </c>
      <c r="J39" s="43">
        <f t="shared" si="7"/>
        <v>487.5</v>
      </c>
      <c r="K39" s="47">
        <v>1</v>
      </c>
      <c r="L39" s="48">
        <v>1</v>
      </c>
      <c r="M39" s="48">
        <v>1</v>
      </c>
      <c r="N39" s="48">
        <v>1</v>
      </c>
      <c r="O39" s="48"/>
      <c r="P39" s="43">
        <f t="shared" si="1"/>
        <v>4</v>
      </c>
      <c r="Q39" s="38">
        <v>425</v>
      </c>
      <c r="R39" s="35">
        <v>425</v>
      </c>
      <c r="S39" s="35">
        <v>550</v>
      </c>
      <c r="T39" s="35">
        <v>550</v>
      </c>
      <c r="U39" s="35">
        <v>0</v>
      </c>
      <c r="V39" s="43">
        <f t="shared" si="2"/>
        <v>1950</v>
      </c>
      <c r="W39" s="37">
        <f>Q39*('Labour cost esc'!J$14-1)</f>
        <v>17.971742218014104</v>
      </c>
      <c r="X39" s="36">
        <f>R39*('Labour cost esc'!K$14-1)</f>
        <v>19.099404753014966</v>
      </c>
      <c r="Y39" s="36">
        <f>S39*('Labour cost esc'!L$14-1)</f>
        <v>26.179919701905874</v>
      </c>
      <c r="Z39" s="36">
        <f>T39*('Labour cost esc'!M$14-1)</f>
        <v>27.646687097980216</v>
      </c>
      <c r="AA39" s="36">
        <f>U39*('Labour cost esc'!N$14-1)</f>
        <v>0</v>
      </c>
      <c r="AB39" s="43">
        <f t="shared" si="3"/>
        <v>90.897753770915159</v>
      </c>
      <c r="AC39" s="37">
        <f t="shared" si="8"/>
        <v>442.97174221801413</v>
      </c>
      <c r="AD39" s="36">
        <f t="shared" si="8"/>
        <v>444.09940475301494</v>
      </c>
      <c r="AE39" s="36">
        <f t="shared" si="8"/>
        <v>576.17991970190587</v>
      </c>
      <c r="AF39" s="36">
        <f t="shared" si="8"/>
        <v>577.64668709798025</v>
      </c>
      <c r="AG39" s="36">
        <f t="shared" si="8"/>
        <v>0</v>
      </c>
      <c r="AH39" s="45">
        <f t="shared" si="5"/>
        <v>2040.8977537709152</v>
      </c>
    </row>
    <row r="40" spans="1:34" s="32" customFormat="1" ht="12.75" customHeight="1" x14ac:dyDescent="0.2">
      <c r="A40" s="7" t="s">
        <v>109</v>
      </c>
      <c r="B40" s="7" t="s">
        <v>50</v>
      </c>
      <c r="C40" s="7" t="s">
        <v>57</v>
      </c>
      <c r="D40" s="7" t="s">
        <v>58</v>
      </c>
      <c r="E40" s="48">
        <f t="shared" si="7"/>
        <v>125</v>
      </c>
      <c r="F40" s="48">
        <f t="shared" si="7"/>
        <v>125</v>
      </c>
      <c r="G40" s="48">
        <f t="shared" si="7"/>
        <v>125</v>
      </c>
      <c r="H40" s="48">
        <f t="shared" si="7"/>
        <v>125</v>
      </c>
      <c r="I40" s="48">
        <f t="shared" si="7"/>
        <v>125</v>
      </c>
      <c r="J40" s="43">
        <f t="shared" si="7"/>
        <v>125</v>
      </c>
      <c r="K40" s="47">
        <v>2</v>
      </c>
      <c r="L40" s="48">
        <v>1</v>
      </c>
      <c r="M40" s="48">
        <v>1</v>
      </c>
      <c r="N40" s="48">
        <v>1</v>
      </c>
      <c r="O40" s="48">
        <v>1</v>
      </c>
      <c r="P40" s="43">
        <f t="shared" si="1"/>
        <v>6</v>
      </c>
      <c r="Q40" s="38">
        <v>250</v>
      </c>
      <c r="R40" s="35">
        <v>125</v>
      </c>
      <c r="S40" s="35">
        <v>125</v>
      </c>
      <c r="T40" s="35">
        <v>125</v>
      </c>
      <c r="U40" s="35">
        <v>125</v>
      </c>
      <c r="V40" s="43">
        <f t="shared" si="2"/>
        <v>750</v>
      </c>
      <c r="W40" s="37">
        <f>Q40*('Labour cost esc'!J$14-1)</f>
        <v>10.57161306942006</v>
      </c>
      <c r="X40" s="36">
        <f>R40*('Labour cost esc'!K$14-1)</f>
        <v>5.6174719861808722</v>
      </c>
      <c r="Y40" s="36">
        <f>S40*('Labour cost esc'!L$14-1)</f>
        <v>5.9499817504331531</v>
      </c>
      <c r="Z40" s="36">
        <f>T40*('Labour cost esc'!M$14-1)</f>
        <v>6.2833379768136854</v>
      </c>
      <c r="AA40" s="36">
        <f>U40*('Labour cost esc'!N$14-1)</f>
        <v>6.6175428201407644</v>
      </c>
      <c r="AB40" s="43">
        <f t="shared" si="3"/>
        <v>35.039947602988534</v>
      </c>
      <c r="AC40" s="37">
        <f t="shared" si="8"/>
        <v>260.57161306942004</v>
      </c>
      <c r="AD40" s="36">
        <f t="shared" si="8"/>
        <v>130.61747198618087</v>
      </c>
      <c r="AE40" s="36">
        <f t="shared" si="8"/>
        <v>130.94998175043315</v>
      </c>
      <c r="AF40" s="36">
        <f t="shared" si="8"/>
        <v>131.2833379768137</v>
      </c>
      <c r="AG40" s="36">
        <f t="shared" si="8"/>
        <v>131.61754282014076</v>
      </c>
      <c r="AH40" s="45">
        <f t="shared" si="5"/>
        <v>785.03994760298849</v>
      </c>
    </row>
    <row r="41" spans="1:34" s="32" customFormat="1" ht="12.75" customHeight="1" x14ac:dyDescent="0.2">
      <c r="A41" s="7" t="s">
        <v>110</v>
      </c>
      <c r="B41" s="7" t="s">
        <v>107</v>
      </c>
      <c r="C41" s="7" t="s">
        <v>63</v>
      </c>
      <c r="D41" s="7" t="s">
        <v>58</v>
      </c>
      <c r="E41" s="48">
        <f t="shared" si="7"/>
        <v>0</v>
      </c>
      <c r="F41" s="48">
        <f t="shared" si="7"/>
        <v>5</v>
      </c>
      <c r="G41" s="48">
        <f t="shared" si="7"/>
        <v>0</v>
      </c>
      <c r="H41" s="48">
        <f t="shared" si="7"/>
        <v>5</v>
      </c>
      <c r="I41" s="48">
        <f t="shared" si="7"/>
        <v>0</v>
      </c>
      <c r="J41" s="43">
        <f t="shared" si="7"/>
        <v>5</v>
      </c>
      <c r="K41" s="47"/>
      <c r="L41" s="48">
        <v>7</v>
      </c>
      <c r="M41" s="48"/>
      <c r="N41" s="48">
        <v>7</v>
      </c>
      <c r="O41" s="48"/>
      <c r="P41" s="43">
        <f t="shared" si="1"/>
        <v>14</v>
      </c>
      <c r="Q41" s="38">
        <v>0</v>
      </c>
      <c r="R41" s="35">
        <v>35</v>
      </c>
      <c r="S41" s="35">
        <v>0</v>
      </c>
      <c r="T41" s="35">
        <v>35</v>
      </c>
      <c r="U41" s="35">
        <v>0</v>
      </c>
      <c r="V41" s="43">
        <f t="shared" si="2"/>
        <v>70</v>
      </c>
      <c r="W41" s="37">
        <f>Q41*('Labour cost esc'!J$14-1)</f>
        <v>0</v>
      </c>
      <c r="X41" s="36">
        <f>R41*('Labour cost esc'!K$14-1)</f>
        <v>1.5728921561306441</v>
      </c>
      <c r="Y41" s="36">
        <f>S41*('Labour cost esc'!L$14-1)</f>
        <v>0</v>
      </c>
      <c r="Z41" s="36">
        <f>T41*('Labour cost esc'!M$14-1)</f>
        <v>1.7593346335078319</v>
      </c>
      <c r="AA41" s="36">
        <f>U41*('Labour cost esc'!N$14-1)</f>
        <v>0</v>
      </c>
      <c r="AB41" s="43">
        <f t="shared" si="3"/>
        <v>3.3322267896384759</v>
      </c>
      <c r="AC41" s="37">
        <f t="shared" si="8"/>
        <v>0</v>
      </c>
      <c r="AD41" s="36">
        <f t="shared" si="8"/>
        <v>36.572892156130642</v>
      </c>
      <c r="AE41" s="36">
        <f t="shared" si="8"/>
        <v>0</v>
      </c>
      <c r="AF41" s="36">
        <f t="shared" si="8"/>
        <v>36.759334633507834</v>
      </c>
      <c r="AG41" s="36">
        <f t="shared" si="8"/>
        <v>0</v>
      </c>
      <c r="AH41" s="45">
        <f t="shared" si="5"/>
        <v>73.332226789638469</v>
      </c>
    </row>
    <row r="42" spans="1:34" s="32" customFormat="1" ht="12.75" customHeight="1" x14ac:dyDescent="0.2">
      <c r="A42" s="7" t="s">
        <v>111</v>
      </c>
      <c r="B42" s="7" t="s">
        <v>50</v>
      </c>
      <c r="C42" s="7" t="s">
        <v>57</v>
      </c>
      <c r="D42" s="7" t="s">
        <v>58</v>
      </c>
      <c r="E42" s="48">
        <f t="shared" si="7"/>
        <v>60</v>
      </c>
      <c r="F42" s="48">
        <f t="shared" si="7"/>
        <v>60</v>
      </c>
      <c r="G42" s="48">
        <f t="shared" si="7"/>
        <v>60</v>
      </c>
      <c r="H42" s="48">
        <f t="shared" si="7"/>
        <v>60</v>
      </c>
      <c r="I42" s="48">
        <f t="shared" si="7"/>
        <v>60</v>
      </c>
      <c r="J42" s="43">
        <f t="shared" si="7"/>
        <v>60</v>
      </c>
      <c r="K42" s="47">
        <v>1</v>
      </c>
      <c r="L42" s="48">
        <v>1</v>
      </c>
      <c r="M42" s="48">
        <v>1</v>
      </c>
      <c r="N42" s="48">
        <v>1</v>
      </c>
      <c r="O42" s="48">
        <v>1</v>
      </c>
      <c r="P42" s="43">
        <f t="shared" si="1"/>
        <v>5</v>
      </c>
      <c r="Q42" s="38">
        <v>60</v>
      </c>
      <c r="R42" s="35">
        <v>60</v>
      </c>
      <c r="S42" s="35">
        <v>60</v>
      </c>
      <c r="T42" s="35">
        <v>60</v>
      </c>
      <c r="U42" s="35">
        <v>60</v>
      </c>
      <c r="V42" s="43">
        <f t="shared" si="2"/>
        <v>300</v>
      </c>
      <c r="W42" s="37">
        <f>Q42*('Labour cost esc'!J$14-1)</f>
        <v>2.5371871366608145</v>
      </c>
      <c r="X42" s="36">
        <f>R42*('Labour cost esc'!K$14-1)</f>
        <v>2.6963865533668185</v>
      </c>
      <c r="Y42" s="36">
        <f>S42*('Labour cost esc'!L$14-1)</f>
        <v>2.8559912402079135</v>
      </c>
      <c r="Z42" s="36">
        <f>T42*('Labour cost esc'!M$14-1)</f>
        <v>3.016002228870569</v>
      </c>
      <c r="AA42" s="36">
        <f>U42*('Labour cost esc'!N$14-1)</f>
        <v>3.1764205536675671</v>
      </c>
      <c r="AB42" s="43">
        <f t="shared" si="3"/>
        <v>14.281987712773683</v>
      </c>
      <c r="AC42" s="37">
        <f t="shared" si="8"/>
        <v>62.537187136660812</v>
      </c>
      <c r="AD42" s="36">
        <f t="shared" si="8"/>
        <v>62.696386553366821</v>
      </c>
      <c r="AE42" s="36">
        <f t="shared" si="8"/>
        <v>62.855991240207914</v>
      </c>
      <c r="AF42" s="36">
        <f t="shared" si="8"/>
        <v>63.016002228870569</v>
      </c>
      <c r="AG42" s="36">
        <f t="shared" si="8"/>
        <v>63.176420553667569</v>
      </c>
      <c r="AH42" s="45">
        <f t="shared" si="5"/>
        <v>314.28198771277368</v>
      </c>
    </row>
    <row r="43" spans="1:34" s="32" customFormat="1" ht="12.75" customHeight="1" x14ac:dyDescent="0.2">
      <c r="A43" s="7" t="s">
        <v>112</v>
      </c>
      <c r="B43" s="7" t="s">
        <v>50</v>
      </c>
      <c r="C43" s="7" t="s">
        <v>89</v>
      </c>
      <c r="D43" s="7" t="s">
        <v>58</v>
      </c>
      <c r="E43" s="48">
        <f t="shared" si="7"/>
        <v>90.000000000000014</v>
      </c>
      <c r="F43" s="48">
        <f t="shared" si="7"/>
        <v>90.000000000000014</v>
      </c>
      <c r="G43" s="48">
        <f t="shared" si="7"/>
        <v>90.000000000000014</v>
      </c>
      <c r="H43" s="48">
        <f t="shared" si="7"/>
        <v>90.000000000000014</v>
      </c>
      <c r="I43" s="48">
        <f t="shared" si="7"/>
        <v>90.000000000000014</v>
      </c>
      <c r="J43" s="43">
        <f t="shared" si="7"/>
        <v>90.000000000000014</v>
      </c>
      <c r="K43" s="47">
        <v>1</v>
      </c>
      <c r="L43" s="48">
        <v>1</v>
      </c>
      <c r="M43" s="48">
        <v>1</v>
      </c>
      <c r="N43" s="48">
        <v>1</v>
      </c>
      <c r="O43" s="48">
        <v>1</v>
      </c>
      <c r="P43" s="43">
        <f t="shared" si="1"/>
        <v>5</v>
      </c>
      <c r="Q43" s="38">
        <v>90.000000000000014</v>
      </c>
      <c r="R43" s="35">
        <v>90.000000000000014</v>
      </c>
      <c r="S43" s="35">
        <v>90.000000000000014</v>
      </c>
      <c r="T43" s="35">
        <v>90.000000000000014</v>
      </c>
      <c r="U43" s="35">
        <v>90.000000000000014</v>
      </c>
      <c r="V43" s="43">
        <f t="shared" si="2"/>
        <v>450.00000000000006</v>
      </c>
      <c r="W43" s="37">
        <f>Q43*('Labour cost esc'!J$14-1)</f>
        <v>3.8057807049912222</v>
      </c>
      <c r="X43" s="36">
        <f>R43*('Labour cost esc'!K$14-1)</f>
        <v>4.0445798300502283</v>
      </c>
      <c r="Y43" s="36">
        <f>S43*('Labour cost esc'!L$14-1)</f>
        <v>4.2839868603118711</v>
      </c>
      <c r="Z43" s="36">
        <f>T43*('Labour cost esc'!M$14-1)</f>
        <v>4.5240033433058544</v>
      </c>
      <c r="AA43" s="36">
        <f>U43*('Labour cost esc'!N$14-1)</f>
        <v>4.7646308305013516</v>
      </c>
      <c r="AB43" s="43">
        <f t="shared" si="3"/>
        <v>21.422981569160527</v>
      </c>
      <c r="AC43" s="37">
        <f t="shared" si="8"/>
        <v>93.805780704991236</v>
      </c>
      <c r="AD43" s="36">
        <f t="shared" si="8"/>
        <v>94.044579830050239</v>
      </c>
      <c r="AE43" s="36">
        <f t="shared" si="8"/>
        <v>94.283986860311884</v>
      </c>
      <c r="AF43" s="36">
        <f t="shared" si="8"/>
        <v>94.524003343305864</v>
      </c>
      <c r="AG43" s="36">
        <f t="shared" si="8"/>
        <v>94.76463083050136</v>
      </c>
      <c r="AH43" s="45">
        <f t="shared" si="5"/>
        <v>471.42298156916058</v>
      </c>
    </row>
    <row r="44" spans="1:34" s="32" customFormat="1" ht="12.75" customHeight="1" x14ac:dyDescent="0.2">
      <c r="A44" s="7" t="s">
        <v>113</v>
      </c>
      <c r="B44" s="7" t="s">
        <v>94</v>
      </c>
      <c r="C44" s="7" t="s">
        <v>44</v>
      </c>
      <c r="D44" s="7" t="s">
        <v>78</v>
      </c>
      <c r="E44" s="48">
        <f t="shared" si="7"/>
        <v>0</v>
      </c>
      <c r="F44" s="48">
        <f t="shared" si="7"/>
        <v>0</v>
      </c>
      <c r="G44" s="48">
        <f t="shared" si="7"/>
        <v>0</v>
      </c>
      <c r="H44" s="48">
        <f t="shared" si="7"/>
        <v>0</v>
      </c>
      <c r="I44" s="48">
        <f t="shared" si="7"/>
        <v>0</v>
      </c>
      <c r="J44" s="43">
        <f t="shared" si="7"/>
        <v>0</v>
      </c>
      <c r="K44" s="47"/>
      <c r="L44" s="48"/>
      <c r="M44" s="48"/>
      <c r="N44" s="48"/>
      <c r="O44" s="48"/>
      <c r="P44" s="43">
        <f t="shared" si="1"/>
        <v>0</v>
      </c>
      <c r="Q44" s="38">
        <v>170</v>
      </c>
      <c r="R44" s="35">
        <v>50.000000000000007</v>
      </c>
      <c r="S44" s="35">
        <v>50.000000000000007</v>
      </c>
      <c r="T44" s="35">
        <v>190</v>
      </c>
      <c r="U44" s="35">
        <v>50.000000000000007</v>
      </c>
      <c r="V44" s="43">
        <f t="shared" si="2"/>
        <v>510</v>
      </c>
      <c r="W44" s="37">
        <f>Q44*('Labour cost esc'!J$14-1)</f>
        <v>7.1886968872056407</v>
      </c>
      <c r="X44" s="36">
        <f>R44*('Labour cost esc'!K$14-1)</f>
        <v>2.2469887944723492</v>
      </c>
      <c r="Y44" s="36">
        <f>S44*('Labour cost esc'!L$14-1)</f>
        <v>2.3799927001732617</v>
      </c>
      <c r="Z44" s="36">
        <f>T44*('Labour cost esc'!M$14-1)</f>
        <v>9.5506737247568019</v>
      </c>
      <c r="AA44" s="36">
        <f>U44*('Labour cost esc'!N$14-1)</f>
        <v>2.6470171280563064</v>
      </c>
      <c r="AB44" s="43">
        <f t="shared" si="3"/>
        <v>24.01336923466436</v>
      </c>
      <c r="AC44" s="37">
        <f t="shared" si="8"/>
        <v>177.18869688720565</v>
      </c>
      <c r="AD44" s="36">
        <f t="shared" si="8"/>
        <v>52.246988794472358</v>
      </c>
      <c r="AE44" s="36">
        <f t="shared" si="8"/>
        <v>52.379992700173268</v>
      </c>
      <c r="AF44" s="36">
        <f t="shared" si="8"/>
        <v>199.55067372475679</v>
      </c>
      <c r="AG44" s="36">
        <f t="shared" si="8"/>
        <v>52.647017128056312</v>
      </c>
      <c r="AH44" s="45">
        <f t="shared" si="5"/>
        <v>534.01336923466442</v>
      </c>
    </row>
    <row r="45" spans="1:34" s="32" customFormat="1" ht="12.75" customHeight="1" x14ac:dyDescent="0.2">
      <c r="A45" s="7" t="s">
        <v>114</v>
      </c>
      <c r="B45" s="7" t="s">
        <v>50</v>
      </c>
      <c r="C45" s="7" t="s">
        <v>55</v>
      </c>
      <c r="D45" s="7" t="s">
        <v>52</v>
      </c>
      <c r="E45" s="48">
        <f t="shared" si="7"/>
        <v>0</v>
      </c>
      <c r="F45" s="48">
        <f t="shared" si="7"/>
        <v>0</v>
      </c>
      <c r="G45" s="48">
        <f t="shared" si="7"/>
        <v>0</v>
      </c>
      <c r="H45" s="48">
        <f t="shared" si="7"/>
        <v>0</v>
      </c>
      <c r="I45" s="48">
        <f t="shared" si="7"/>
        <v>0</v>
      </c>
      <c r="J45" s="43">
        <f t="shared" si="7"/>
        <v>0</v>
      </c>
      <c r="K45" s="47"/>
      <c r="L45" s="48"/>
      <c r="M45" s="48"/>
      <c r="N45" s="48"/>
      <c r="O45" s="48"/>
      <c r="P45" s="43">
        <f t="shared" si="1"/>
        <v>0</v>
      </c>
      <c r="Q45" s="38">
        <v>200</v>
      </c>
      <c r="R45" s="35">
        <v>200</v>
      </c>
      <c r="S45" s="35">
        <v>0</v>
      </c>
      <c r="T45" s="35">
        <v>0</v>
      </c>
      <c r="U45" s="35">
        <v>0</v>
      </c>
      <c r="V45" s="43">
        <f t="shared" si="2"/>
        <v>400</v>
      </c>
      <c r="W45" s="37">
        <f>Q45*('Labour cost esc'!J$14-1)</f>
        <v>8.4572904555360484</v>
      </c>
      <c r="X45" s="36">
        <f>R45*('Labour cost esc'!K$14-1)</f>
        <v>8.9879551778893951</v>
      </c>
      <c r="Y45" s="36">
        <f>S45*('Labour cost esc'!L$14-1)</f>
        <v>0</v>
      </c>
      <c r="Z45" s="36">
        <f>T45*('Labour cost esc'!M$14-1)</f>
        <v>0</v>
      </c>
      <c r="AA45" s="36">
        <f>U45*('Labour cost esc'!N$14-1)</f>
        <v>0</v>
      </c>
      <c r="AB45" s="43">
        <f t="shared" si="3"/>
        <v>17.445245633425444</v>
      </c>
      <c r="AC45" s="37">
        <f t="shared" si="8"/>
        <v>208.45729045553605</v>
      </c>
      <c r="AD45" s="36">
        <f t="shared" si="8"/>
        <v>208.9879551778894</v>
      </c>
      <c r="AE45" s="36">
        <f t="shared" si="8"/>
        <v>0</v>
      </c>
      <c r="AF45" s="36">
        <f t="shared" si="8"/>
        <v>0</v>
      </c>
      <c r="AG45" s="36">
        <f t="shared" si="8"/>
        <v>0</v>
      </c>
      <c r="AH45" s="45">
        <f t="shared" si="5"/>
        <v>417.44524563342543</v>
      </c>
    </row>
    <row r="46" spans="1:34" s="32" customFormat="1" ht="12.75" customHeight="1" x14ac:dyDescent="0.2">
      <c r="A46" s="7" t="s">
        <v>115</v>
      </c>
      <c r="B46" s="7" t="s">
        <v>54</v>
      </c>
      <c r="C46" s="7" t="s">
        <v>55</v>
      </c>
      <c r="D46" s="7" t="s">
        <v>52</v>
      </c>
      <c r="E46" s="48">
        <f t="shared" si="7"/>
        <v>0</v>
      </c>
      <c r="F46" s="48">
        <f t="shared" si="7"/>
        <v>0</v>
      </c>
      <c r="G46" s="48">
        <f t="shared" si="7"/>
        <v>0</v>
      </c>
      <c r="H46" s="48">
        <f t="shared" si="7"/>
        <v>0</v>
      </c>
      <c r="I46" s="48">
        <f t="shared" si="7"/>
        <v>0</v>
      </c>
      <c r="J46" s="43">
        <f t="shared" si="7"/>
        <v>0</v>
      </c>
      <c r="K46" s="47"/>
      <c r="L46" s="48"/>
      <c r="M46" s="48"/>
      <c r="N46" s="48"/>
      <c r="O46" s="48"/>
      <c r="P46" s="43">
        <f t="shared" si="1"/>
        <v>0</v>
      </c>
      <c r="Q46" s="38">
        <v>115</v>
      </c>
      <c r="R46" s="35">
        <v>0</v>
      </c>
      <c r="S46" s="35">
        <v>0</v>
      </c>
      <c r="T46" s="35">
        <v>0</v>
      </c>
      <c r="U46" s="35">
        <v>0</v>
      </c>
      <c r="V46" s="43">
        <f t="shared" si="2"/>
        <v>115</v>
      </c>
      <c r="W46" s="37">
        <f>Q46*('Labour cost esc'!J$14-1)</f>
        <v>4.8629420119332281</v>
      </c>
      <c r="X46" s="36">
        <f>R46*('Labour cost esc'!K$14-1)</f>
        <v>0</v>
      </c>
      <c r="Y46" s="36">
        <f>S46*('Labour cost esc'!L$14-1)</f>
        <v>0</v>
      </c>
      <c r="Z46" s="36">
        <f>T46*('Labour cost esc'!M$14-1)</f>
        <v>0</v>
      </c>
      <c r="AA46" s="36">
        <f>U46*('Labour cost esc'!N$14-1)</f>
        <v>0</v>
      </c>
      <c r="AB46" s="43">
        <f t="shared" si="3"/>
        <v>4.8629420119332281</v>
      </c>
      <c r="AC46" s="37">
        <f t="shared" si="8"/>
        <v>119.86294201193323</v>
      </c>
      <c r="AD46" s="36">
        <f t="shared" si="8"/>
        <v>0</v>
      </c>
      <c r="AE46" s="36">
        <f t="shared" si="8"/>
        <v>0</v>
      </c>
      <c r="AF46" s="36">
        <f t="shared" si="8"/>
        <v>0</v>
      </c>
      <c r="AG46" s="36">
        <f t="shared" si="8"/>
        <v>0</v>
      </c>
      <c r="AH46" s="45">
        <f t="shared" si="5"/>
        <v>119.86294201193323</v>
      </c>
    </row>
    <row r="47" spans="1:34" s="32" customFormat="1" ht="12.75" customHeight="1" x14ac:dyDescent="0.2">
      <c r="A47" s="7" t="s">
        <v>116</v>
      </c>
      <c r="B47" s="7" t="s">
        <v>54</v>
      </c>
      <c r="C47" s="7" t="s">
        <v>55</v>
      </c>
      <c r="D47" s="7" t="s">
        <v>52</v>
      </c>
      <c r="E47" s="48">
        <f t="shared" si="7"/>
        <v>10</v>
      </c>
      <c r="F47" s="48">
        <f t="shared" si="7"/>
        <v>10</v>
      </c>
      <c r="G47" s="48">
        <f t="shared" si="7"/>
        <v>10</v>
      </c>
      <c r="H47" s="48">
        <f t="shared" si="7"/>
        <v>10</v>
      </c>
      <c r="I47" s="48">
        <f t="shared" si="7"/>
        <v>10</v>
      </c>
      <c r="J47" s="43">
        <f t="shared" si="7"/>
        <v>10</v>
      </c>
      <c r="K47" s="47">
        <v>6</v>
      </c>
      <c r="L47" s="48">
        <v>8</v>
      </c>
      <c r="M47" s="48">
        <v>6</v>
      </c>
      <c r="N47" s="48">
        <v>6</v>
      </c>
      <c r="O47" s="48">
        <v>6</v>
      </c>
      <c r="P47" s="43">
        <f t="shared" si="1"/>
        <v>32</v>
      </c>
      <c r="Q47" s="38">
        <v>60</v>
      </c>
      <c r="R47" s="35">
        <v>80</v>
      </c>
      <c r="S47" s="35">
        <v>60</v>
      </c>
      <c r="T47" s="35">
        <v>60</v>
      </c>
      <c r="U47" s="35">
        <v>60</v>
      </c>
      <c r="V47" s="43">
        <f t="shared" si="2"/>
        <v>320</v>
      </c>
      <c r="W47" s="37">
        <f>Q47*('Labour cost esc'!J$14-1)</f>
        <v>2.5371871366608145</v>
      </c>
      <c r="X47" s="36">
        <f>R47*('Labour cost esc'!K$14-1)</f>
        <v>3.5951820711557581</v>
      </c>
      <c r="Y47" s="36">
        <f>S47*('Labour cost esc'!L$14-1)</f>
        <v>2.8559912402079135</v>
      </c>
      <c r="Z47" s="36">
        <f>T47*('Labour cost esc'!M$14-1)</f>
        <v>3.016002228870569</v>
      </c>
      <c r="AA47" s="36">
        <f>U47*('Labour cost esc'!N$14-1)</f>
        <v>3.1764205536675671</v>
      </c>
      <c r="AB47" s="43">
        <f t="shared" si="3"/>
        <v>15.180783230562623</v>
      </c>
      <c r="AC47" s="37">
        <f t="shared" si="8"/>
        <v>62.537187136660812</v>
      </c>
      <c r="AD47" s="36">
        <f t="shared" si="8"/>
        <v>83.595182071155762</v>
      </c>
      <c r="AE47" s="36">
        <f t="shared" si="8"/>
        <v>62.855991240207914</v>
      </c>
      <c r="AF47" s="36">
        <f t="shared" si="8"/>
        <v>63.016002228870569</v>
      </c>
      <c r="AG47" s="36">
        <f t="shared" si="8"/>
        <v>63.176420553667569</v>
      </c>
      <c r="AH47" s="45">
        <f t="shared" si="5"/>
        <v>335.18078323056261</v>
      </c>
    </row>
    <row r="48" spans="1:34" s="32" customFormat="1" ht="12.75" customHeight="1" x14ac:dyDescent="0.2">
      <c r="A48" s="7" t="s">
        <v>117</v>
      </c>
      <c r="B48" s="7" t="s">
        <v>50</v>
      </c>
      <c r="C48" s="7" t="s">
        <v>55</v>
      </c>
      <c r="D48" s="7" t="s">
        <v>78</v>
      </c>
      <c r="E48" s="48">
        <f t="shared" si="7"/>
        <v>0</v>
      </c>
      <c r="F48" s="48">
        <f t="shared" si="7"/>
        <v>0</v>
      </c>
      <c r="G48" s="48">
        <f t="shared" si="7"/>
        <v>0</v>
      </c>
      <c r="H48" s="48">
        <f t="shared" si="7"/>
        <v>0</v>
      </c>
      <c r="I48" s="48">
        <f t="shared" si="7"/>
        <v>0</v>
      </c>
      <c r="J48" s="43">
        <f t="shared" si="7"/>
        <v>0</v>
      </c>
      <c r="K48" s="47"/>
      <c r="L48" s="48"/>
      <c r="M48" s="48"/>
      <c r="N48" s="48"/>
      <c r="O48" s="48"/>
      <c r="P48" s="43">
        <f t="shared" si="1"/>
        <v>0</v>
      </c>
      <c r="Q48" s="38">
        <v>124</v>
      </c>
      <c r="R48" s="35">
        <v>0</v>
      </c>
      <c r="S48" s="35">
        <v>0</v>
      </c>
      <c r="T48" s="35">
        <v>0</v>
      </c>
      <c r="U48" s="35">
        <v>0</v>
      </c>
      <c r="V48" s="43">
        <f t="shared" si="2"/>
        <v>124</v>
      </c>
      <c r="W48" s="37">
        <f>Q48*('Labour cost esc'!J$14-1)</f>
        <v>5.24352008243235</v>
      </c>
      <c r="X48" s="36">
        <f>R48*('Labour cost esc'!K$14-1)</f>
        <v>0</v>
      </c>
      <c r="Y48" s="36">
        <f>S48*('Labour cost esc'!L$14-1)</f>
        <v>0</v>
      </c>
      <c r="Z48" s="36">
        <f>T48*('Labour cost esc'!M$14-1)</f>
        <v>0</v>
      </c>
      <c r="AA48" s="36">
        <f>U48*('Labour cost esc'!N$14-1)</f>
        <v>0</v>
      </c>
      <c r="AB48" s="43">
        <f t="shared" si="3"/>
        <v>5.24352008243235</v>
      </c>
      <c r="AC48" s="37">
        <f t="shared" si="8"/>
        <v>129.24352008243235</v>
      </c>
      <c r="AD48" s="36">
        <f t="shared" si="8"/>
        <v>0</v>
      </c>
      <c r="AE48" s="36">
        <f t="shared" si="8"/>
        <v>0</v>
      </c>
      <c r="AF48" s="36">
        <f t="shared" si="8"/>
        <v>0</v>
      </c>
      <c r="AG48" s="36">
        <f t="shared" si="8"/>
        <v>0</v>
      </c>
      <c r="AH48" s="45">
        <f t="shared" si="5"/>
        <v>129.24352008243235</v>
      </c>
    </row>
    <row r="49" spans="1:34" s="32" customFormat="1" ht="12.75" customHeight="1" x14ac:dyDescent="0.2">
      <c r="A49" s="7" t="s">
        <v>118</v>
      </c>
      <c r="B49" s="7" t="s">
        <v>54</v>
      </c>
      <c r="C49" s="7" t="s">
        <v>57</v>
      </c>
      <c r="D49" s="7" t="s">
        <v>58</v>
      </c>
      <c r="E49" s="48">
        <f t="shared" si="7"/>
        <v>0</v>
      </c>
      <c r="F49" s="48">
        <f t="shared" si="7"/>
        <v>0</v>
      </c>
      <c r="G49" s="48">
        <f t="shared" si="7"/>
        <v>0</v>
      </c>
      <c r="H49" s="48">
        <f t="shared" si="7"/>
        <v>0</v>
      </c>
      <c r="I49" s="48">
        <f t="shared" si="7"/>
        <v>0</v>
      </c>
      <c r="J49" s="43">
        <f t="shared" si="7"/>
        <v>0</v>
      </c>
      <c r="K49" s="47"/>
      <c r="L49" s="48"/>
      <c r="M49" s="48"/>
      <c r="N49" s="48"/>
      <c r="O49" s="48"/>
      <c r="P49" s="43">
        <f t="shared" si="1"/>
        <v>0</v>
      </c>
      <c r="Q49" s="38">
        <v>64.999999999999986</v>
      </c>
      <c r="R49" s="35">
        <v>0</v>
      </c>
      <c r="S49" s="35">
        <v>0</v>
      </c>
      <c r="T49" s="35">
        <v>0</v>
      </c>
      <c r="U49" s="35">
        <v>0</v>
      </c>
      <c r="V49" s="43">
        <f t="shared" si="2"/>
        <v>64.999999999999986</v>
      </c>
      <c r="W49" s="37">
        <f>Q49*('Labour cost esc'!J$14-1)</f>
        <v>2.7486193980492151</v>
      </c>
      <c r="X49" s="36">
        <f>R49*('Labour cost esc'!K$14-1)</f>
        <v>0</v>
      </c>
      <c r="Y49" s="36">
        <f>S49*('Labour cost esc'!L$14-1)</f>
        <v>0</v>
      </c>
      <c r="Z49" s="36">
        <f>T49*('Labour cost esc'!M$14-1)</f>
        <v>0</v>
      </c>
      <c r="AA49" s="36">
        <f>U49*('Labour cost esc'!N$14-1)</f>
        <v>0</v>
      </c>
      <c r="AB49" s="43">
        <f t="shared" si="3"/>
        <v>2.7486193980492151</v>
      </c>
      <c r="AC49" s="37">
        <f t="shared" si="8"/>
        <v>67.7486193980492</v>
      </c>
      <c r="AD49" s="36">
        <f t="shared" si="8"/>
        <v>0</v>
      </c>
      <c r="AE49" s="36">
        <f t="shared" si="8"/>
        <v>0</v>
      </c>
      <c r="AF49" s="36">
        <f t="shared" si="8"/>
        <v>0</v>
      </c>
      <c r="AG49" s="36">
        <f t="shared" si="8"/>
        <v>0</v>
      </c>
      <c r="AH49" s="45">
        <f t="shared" si="5"/>
        <v>67.7486193980492</v>
      </c>
    </row>
    <row r="50" spans="1:34" s="32" customFormat="1" ht="12.75" customHeight="1" x14ac:dyDescent="0.2">
      <c r="A50" s="7" t="s">
        <v>119</v>
      </c>
      <c r="B50" s="7" t="s">
        <v>94</v>
      </c>
      <c r="C50" s="7" t="s">
        <v>44</v>
      </c>
      <c r="D50" s="7" t="s">
        <v>78</v>
      </c>
      <c r="E50" s="48">
        <f t="shared" si="7"/>
        <v>0</v>
      </c>
      <c r="F50" s="48">
        <f t="shared" si="7"/>
        <v>0</v>
      </c>
      <c r="G50" s="48">
        <f t="shared" si="7"/>
        <v>0</v>
      </c>
      <c r="H50" s="48">
        <f t="shared" si="7"/>
        <v>0</v>
      </c>
      <c r="I50" s="48">
        <f t="shared" si="7"/>
        <v>0</v>
      </c>
      <c r="J50" s="43">
        <f t="shared" si="7"/>
        <v>0</v>
      </c>
      <c r="K50" s="47"/>
      <c r="L50" s="48"/>
      <c r="M50" s="48"/>
      <c r="N50" s="48"/>
      <c r="O50" s="48"/>
      <c r="P50" s="43">
        <f t="shared" si="1"/>
        <v>0</v>
      </c>
      <c r="Q50" s="38">
        <v>1165</v>
      </c>
      <c r="R50" s="35">
        <v>0</v>
      </c>
      <c r="S50" s="35">
        <v>0</v>
      </c>
      <c r="T50" s="35">
        <v>0</v>
      </c>
      <c r="U50" s="35">
        <v>0</v>
      </c>
      <c r="V50" s="43">
        <f t="shared" si="2"/>
        <v>1165</v>
      </c>
      <c r="W50" s="37">
        <f>Q50*('Labour cost esc'!J$14-1)</f>
        <v>49.263716903497482</v>
      </c>
      <c r="X50" s="36">
        <f>R50*('Labour cost esc'!K$14-1)</f>
        <v>0</v>
      </c>
      <c r="Y50" s="36">
        <f>S50*('Labour cost esc'!L$14-1)</f>
        <v>0</v>
      </c>
      <c r="Z50" s="36">
        <f>T50*('Labour cost esc'!M$14-1)</f>
        <v>0</v>
      </c>
      <c r="AA50" s="36">
        <f>U50*('Labour cost esc'!N$14-1)</f>
        <v>0</v>
      </c>
      <c r="AB50" s="43">
        <f t="shared" si="3"/>
        <v>49.263716903497482</v>
      </c>
      <c r="AC50" s="37">
        <f t="shared" si="8"/>
        <v>1214.2637169034974</v>
      </c>
      <c r="AD50" s="36">
        <f t="shared" si="8"/>
        <v>0</v>
      </c>
      <c r="AE50" s="36">
        <f t="shared" si="8"/>
        <v>0</v>
      </c>
      <c r="AF50" s="36">
        <f t="shared" si="8"/>
        <v>0</v>
      </c>
      <c r="AG50" s="36">
        <f t="shared" si="8"/>
        <v>0</v>
      </c>
      <c r="AH50" s="45">
        <f t="shared" si="5"/>
        <v>1214.2637169034974</v>
      </c>
    </row>
    <row r="51" spans="1:34" s="32" customFormat="1" ht="12.75" customHeight="1" x14ac:dyDescent="0.2">
      <c r="A51" s="7" t="s">
        <v>120</v>
      </c>
      <c r="B51" s="7" t="s">
        <v>47</v>
      </c>
      <c r="C51" s="7" t="s">
        <v>48</v>
      </c>
      <c r="D51" s="7" t="s">
        <v>45</v>
      </c>
      <c r="E51" s="48">
        <f t="shared" si="7"/>
        <v>0</v>
      </c>
      <c r="F51" s="48">
        <f t="shared" si="7"/>
        <v>0</v>
      </c>
      <c r="G51" s="48">
        <f t="shared" si="7"/>
        <v>0</v>
      </c>
      <c r="H51" s="48">
        <f t="shared" si="7"/>
        <v>0</v>
      </c>
      <c r="I51" s="48">
        <f t="shared" si="7"/>
        <v>0</v>
      </c>
      <c r="J51" s="43">
        <f t="shared" si="7"/>
        <v>0</v>
      </c>
      <c r="K51" s="47"/>
      <c r="L51" s="48"/>
      <c r="M51" s="48"/>
      <c r="N51" s="48"/>
      <c r="O51" s="48"/>
      <c r="P51" s="43">
        <f t="shared" si="1"/>
        <v>0</v>
      </c>
      <c r="Q51" s="38">
        <v>284</v>
      </c>
      <c r="R51" s="35">
        <v>0</v>
      </c>
      <c r="S51" s="35">
        <v>0</v>
      </c>
      <c r="T51" s="35">
        <v>0</v>
      </c>
      <c r="U51" s="35">
        <v>0</v>
      </c>
      <c r="V51" s="43">
        <f t="shared" si="2"/>
        <v>284</v>
      </c>
      <c r="W51" s="37">
        <f>Q51*('Labour cost esc'!J$14-1)</f>
        <v>12.00935244686119</v>
      </c>
      <c r="X51" s="36">
        <f>R51*('Labour cost esc'!K$14-1)</f>
        <v>0</v>
      </c>
      <c r="Y51" s="36">
        <f>S51*('Labour cost esc'!L$14-1)</f>
        <v>0</v>
      </c>
      <c r="Z51" s="36">
        <f>T51*('Labour cost esc'!M$14-1)</f>
        <v>0</v>
      </c>
      <c r="AA51" s="36">
        <f>U51*('Labour cost esc'!N$14-1)</f>
        <v>0</v>
      </c>
      <c r="AB51" s="43">
        <f t="shared" si="3"/>
        <v>12.00935244686119</v>
      </c>
      <c r="AC51" s="37">
        <f t="shared" si="8"/>
        <v>296.00935244686121</v>
      </c>
      <c r="AD51" s="36">
        <f t="shared" si="8"/>
        <v>0</v>
      </c>
      <c r="AE51" s="36">
        <f t="shared" si="8"/>
        <v>0</v>
      </c>
      <c r="AF51" s="36">
        <f t="shared" si="8"/>
        <v>0</v>
      </c>
      <c r="AG51" s="36">
        <f t="shared" si="8"/>
        <v>0</v>
      </c>
      <c r="AH51" s="45">
        <f t="shared" si="5"/>
        <v>296.00935244686121</v>
      </c>
    </row>
    <row r="52" spans="1:34" s="32" customFormat="1" ht="12.75" customHeight="1" x14ac:dyDescent="0.2">
      <c r="A52" s="7" t="s">
        <v>121</v>
      </c>
      <c r="B52" s="7" t="s">
        <v>54</v>
      </c>
      <c r="C52" s="7" t="s">
        <v>51</v>
      </c>
      <c r="D52" s="7" t="s">
        <v>52</v>
      </c>
      <c r="E52" s="48">
        <f t="shared" si="7"/>
        <v>0.15929203539823009</v>
      </c>
      <c r="F52" s="48">
        <f t="shared" si="7"/>
        <v>0.15929203539823009</v>
      </c>
      <c r="G52" s="48">
        <f t="shared" si="7"/>
        <v>0.15929203539823009</v>
      </c>
      <c r="H52" s="48">
        <f t="shared" si="7"/>
        <v>0.15899403239556692</v>
      </c>
      <c r="I52" s="48">
        <f t="shared" si="7"/>
        <v>0</v>
      </c>
      <c r="J52" s="43">
        <f t="shared" si="7"/>
        <v>0.15922742814896959</v>
      </c>
      <c r="K52" s="47">
        <v>2825</v>
      </c>
      <c r="L52" s="48">
        <v>2825</v>
      </c>
      <c r="M52" s="48">
        <v>2825</v>
      </c>
      <c r="N52" s="48">
        <v>2346</v>
      </c>
      <c r="O52" s="48"/>
      <c r="P52" s="43">
        <f t="shared" si="1"/>
        <v>10821</v>
      </c>
      <c r="Q52" s="38">
        <v>450</v>
      </c>
      <c r="R52" s="35">
        <v>450</v>
      </c>
      <c r="S52" s="35">
        <v>450</v>
      </c>
      <c r="T52" s="35">
        <v>373</v>
      </c>
      <c r="U52" s="35">
        <v>0</v>
      </c>
      <c r="V52" s="43">
        <f t="shared" si="2"/>
        <v>1723</v>
      </c>
      <c r="W52" s="37">
        <f>Q52*('Labour cost esc'!J$14-1)</f>
        <v>19.02890352495611</v>
      </c>
      <c r="X52" s="36">
        <f>R52*('Labour cost esc'!K$14-1)</f>
        <v>20.222899150251138</v>
      </c>
      <c r="Y52" s="36">
        <f>S52*('Labour cost esc'!L$14-1)</f>
        <v>21.419934301559351</v>
      </c>
      <c r="Z52" s="36">
        <f>T52*('Labour cost esc'!M$14-1)</f>
        <v>18.749480522812036</v>
      </c>
      <c r="AA52" s="36">
        <f>U52*('Labour cost esc'!N$14-1)</f>
        <v>0</v>
      </c>
      <c r="AB52" s="43">
        <f t="shared" si="3"/>
        <v>79.421217499578631</v>
      </c>
      <c r="AC52" s="37">
        <f t="shared" si="8"/>
        <v>469.02890352495609</v>
      </c>
      <c r="AD52" s="36">
        <f t="shared" si="8"/>
        <v>470.22289915025112</v>
      </c>
      <c r="AE52" s="36">
        <f t="shared" si="8"/>
        <v>471.41993430155935</v>
      </c>
      <c r="AF52" s="36">
        <f t="shared" si="8"/>
        <v>391.74948052281206</v>
      </c>
      <c r="AG52" s="36">
        <f t="shared" si="8"/>
        <v>0</v>
      </c>
      <c r="AH52" s="45">
        <f t="shared" si="5"/>
        <v>1802.4212174995787</v>
      </c>
    </row>
    <row r="53" spans="1:34" s="32" customFormat="1" ht="12.75" customHeight="1" x14ac:dyDescent="0.2">
      <c r="A53" s="7" t="s">
        <v>122</v>
      </c>
      <c r="B53" s="7" t="s">
        <v>50</v>
      </c>
      <c r="C53" s="7" t="s">
        <v>55</v>
      </c>
      <c r="D53" s="7" t="s">
        <v>58</v>
      </c>
      <c r="E53" s="48">
        <f t="shared" si="7"/>
        <v>130.00000000000003</v>
      </c>
      <c r="F53" s="48">
        <f t="shared" si="7"/>
        <v>0</v>
      </c>
      <c r="G53" s="48">
        <f t="shared" si="7"/>
        <v>0</v>
      </c>
      <c r="H53" s="48">
        <f t="shared" si="7"/>
        <v>0</v>
      </c>
      <c r="I53" s="48">
        <f t="shared" si="7"/>
        <v>0</v>
      </c>
      <c r="J53" s="43">
        <f t="shared" si="7"/>
        <v>21.666666666666671</v>
      </c>
      <c r="K53" s="47">
        <v>1</v>
      </c>
      <c r="L53" s="48">
        <v>1</v>
      </c>
      <c r="M53" s="48">
        <v>1</v>
      </c>
      <c r="N53" s="48">
        <v>1</v>
      </c>
      <c r="O53" s="48">
        <v>2</v>
      </c>
      <c r="P53" s="43">
        <f t="shared" si="1"/>
        <v>6</v>
      </c>
      <c r="Q53" s="38">
        <v>130.00000000000003</v>
      </c>
      <c r="R53" s="35">
        <v>0</v>
      </c>
      <c r="S53" s="35">
        <v>0</v>
      </c>
      <c r="T53" s="35">
        <v>0</v>
      </c>
      <c r="U53" s="35">
        <v>0</v>
      </c>
      <c r="V53" s="43">
        <f t="shared" si="2"/>
        <v>130.00000000000003</v>
      </c>
      <c r="W53" s="37">
        <f>Q53*('Labour cost esc'!J$14-1)</f>
        <v>5.4972387960984328</v>
      </c>
      <c r="X53" s="36">
        <f>R53*('Labour cost esc'!K$14-1)</f>
        <v>0</v>
      </c>
      <c r="Y53" s="36">
        <f>S53*('Labour cost esc'!L$14-1)</f>
        <v>0</v>
      </c>
      <c r="Z53" s="36">
        <f>T53*('Labour cost esc'!M$14-1)</f>
        <v>0</v>
      </c>
      <c r="AA53" s="36">
        <f>U53*('Labour cost esc'!N$14-1)</f>
        <v>0</v>
      </c>
      <c r="AB53" s="43">
        <f t="shared" si="3"/>
        <v>5.4972387960984328</v>
      </c>
      <c r="AC53" s="37">
        <f t="shared" si="8"/>
        <v>135.49723879609846</v>
      </c>
      <c r="AD53" s="36">
        <f t="shared" si="8"/>
        <v>0</v>
      </c>
      <c r="AE53" s="36">
        <f t="shared" si="8"/>
        <v>0</v>
      </c>
      <c r="AF53" s="36">
        <f t="shared" si="8"/>
        <v>0</v>
      </c>
      <c r="AG53" s="36">
        <f t="shared" si="8"/>
        <v>0</v>
      </c>
      <c r="AH53" s="45">
        <f t="shared" si="5"/>
        <v>135.49723879609846</v>
      </c>
    </row>
    <row r="54" spans="1:34" s="32" customFormat="1" ht="12.75" customHeight="1" x14ac:dyDescent="0.2">
      <c r="A54" s="7" t="s">
        <v>123</v>
      </c>
      <c r="B54" s="7" t="s">
        <v>50</v>
      </c>
      <c r="C54" s="7" t="s">
        <v>57</v>
      </c>
      <c r="D54" s="7" t="s">
        <v>58</v>
      </c>
      <c r="E54" s="48">
        <f t="shared" si="7"/>
        <v>139.99999999999997</v>
      </c>
      <c r="F54" s="48">
        <f t="shared" si="7"/>
        <v>0</v>
      </c>
      <c r="G54" s="48">
        <f t="shared" si="7"/>
        <v>139.99999999999997</v>
      </c>
      <c r="H54" s="48">
        <f t="shared" si="7"/>
        <v>0</v>
      </c>
      <c r="I54" s="48">
        <f t="shared" si="7"/>
        <v>0</v>
      </c>
      <c r="J54" s="43">
        <f t="shared" si="7"/>
        <v>139.99999999999997</v>
      </c>
      <c r="K54" s="47">
        <v>1</v>
      </c>
      <c r="L54" s="48"/>
      <c r="M54" s="48">
        <v>1</v>
      </c>
      <c r="N54" s="48"/>
      <c r="O54" s="48"/>
      <c r="P54" s="43">
        <f t="shared" si="1"/>
        <v>2</v>
      </c>
      <c r="Q54" s="38">
        <v>139.99999999999997</v>
      </c>
      <c r="R54" s="35">
        <v>0</v>
      </c>
      <c r="S54" s="35">
        <v>139.99999999999997</v>
      </c>
      <c r="T54" s="35">
        <v>0</v>
      </c>
      <c r="U54" s="35">
        <v>0</v>
      </c>
      <c r="V54" s="43">
        <f t="shared" si="2"/>
        <v>279.99999999999994</v>
      </c>
      <c r="W54" s="37">
        <f>Q54*('Labour cost esc'!J$14-1)</f>
        <v>5.920103318875233</v>
      </c>
      <c r="X54" s="36">
        <f>R54*('Labour cost esc'!K$14-1)</f>
        <v>0</v>
      </c>
      <c r="Y54" s="36">
        <f>S54*('Labour cost esc'!L$14-1)</f>
        <v>6.6639795604851297</v>
      </c>
      <c r="Z54" s="36">
        <f>T54*('Labour cost esc'!M$14-1)</f>
        <v>0</v>
      </c>
      <c r="AA54" s="36">
        <f>U54*('Labour cost esc'!N$14-1)</f>
        <v>0</v>
      </c>
      <c r="AB54" s="43">
        <f t="shared" si="3"/>
        <v>12.584082879360363</v>
      </c>
      <c r="AC54" s="37">
        <f t="shared" si="8"/>
        <v>145.92010331887519</v>
      </c>
      <c r="AD54" s="36">
        <f t="shared" si="8"/>
        <v>0</v>
      </c>
      <c r="AE54" s="36">
        <f t="shared" si="8"/>
        <v>146.6639795604851</v>
      </c>
      <c r="AF54" s="36">
        <f t="shared" si="8"/>
        <v>0</v>
      </c>
      <c r="AG54" s="36">
        <f t="shared" si="8"/>
        <v>0</v>
      </c>
      <c r="AH54" s="45">
        <f t="shared" si="5"/>
        <v>292.58408287936027</v>
      </c>
    </row>
    <row r="55" spans="1:34" s="32" customFormat="1" ht="12.75" customHeight="1" x14ac:dyDescent="0.2">
      <c r="A55" s="7" t="s">
        <v>124</v>
      </c>
      <c r="B55" s="7" t="s">
        <v>125</v>
      </c>
      <c r="C55" s="7" t="s">
        <v>57</v>
      </c>
      <c r="D55" s="7" t="s">
        <v>58</v>
      </c>
      <c r="E55" s="48">
        <f t="shared" si="7"/>
        <v>33</v>
      </c>
      <c r="F55" s="48">
        <f t="shared" si="7"/>
        <v>33</v>
      </c>
      <c r="G55" s="48">
        <f t="shared" si="7"/>
        <v>33</v>
      </c>
      <c r="H55" s="48">
        <f t="shared" si="7"/>
        <v>33</v>
      </c>
      <c r="I55" s="48">
        <f t="shared" si="7"/>
        <v>29.739130434782609</v>
      </c>
      <c r="J55" s="43">
        <f t="shared" si="7"/>
        <v>31.636363636363637</v>
      </c>
      <c r="K55" s="47">
        <v>4</v>
      </c>
      <c r="L55" s="48">
        <v>4</v>
      </c>
      <c r="M55" s="48">
        <v>4</v>
      </c>
      <c r="N55" s="48">
        <v>4</v>
      </c>
      <c r="O55" s="48">
        <v>11.5</v>
      </c>
      <c r="P55" s="43">
        <f t="shared" si="1"/>
        <v>27.5</v>
      </c>
      <c r="Q55" s="38">
        <v>132</v>
      </c>
      <c r="R55" s="35">
        <v>132</v>
      </c>
      <c r="S55" s="35">
        <v>132</v>
      </c>
      <c r="T55" s="35">
        <v>132</v>
      </c>
      <c r="U55" s="35">
        <v>342</v>
      </c>
      <c r="V55" s="43">
        <f t="shared" si="2"/>
        <v>870</v>
      </c>
      <c r="W55" s="37">
        <f>Q55*('Labour cost esc'!J$14-1)</f>
        <v>5.581811700653792</v>
      </c>
      <c r="X55" s="36">
        <f>R55*('Labour cost esc'!K$14-1)</f>
        <v>5.9320504174070008</v>
      </c>
      <c r="Y55" s="36">
        <f>S55*('Labour cost esc'!L$14-1)</f>
        <v>6.2831807284574097</v>
      </c>
      <c r="Z55" s="36">
        <f>T55*('Labour cost esc'!M$14-1)</f>
        <v>6.6352049035152518</v>
      </c>
      <c r="AA55" s="36">
        <f>U55*('Labour cost esc'!N$14-1)</f>
        <v>18.105597155905134</v>
      </c>
      <c r="AB55" s="43">
        <f t="shared" si="3"/>
        <v>42.537844905938584</v>
      </c>
      <c r="AC55" s="37">
        <f t="shared" si="8"/>
        <v>137.58181170065379</v>
      </c>
      <c r="AD55" s="36">
        <f t="shared" si="8"/>
        <v>137.932050417407</v>
      </c>
      <c r="AE55" s="36">
        <f t="shared" si="8"/>
        <v>138.28318072845741</v>
      </c>
      <c r="AF55" s="36">
        <f t="shared" si="8"/>
        <v>138.63520490351524</v>
      </c>
      <c r="AG55" s="36">
        <f t="shared" si="8"/>
        <v>360.10559715590512</v>
      </c>
      <c r="AH55" s="45">
        <f t="shared" si="5"/>
        <v>912.53784490593853</v>
      </c>
    </row>
    <row r="56" spans="1:34" s="32" customFormat="1" ht="12.75" customHeight="1" x14ac:dyDescent="0.2">
      <c r="A56" s="7" t="s">
        <v>126</v>
      </c>
      <c r="B56" s="7" t="s">
        <v>50</v>
      </c>
      <c r="C56" s="7" t="s">
        <v>57</v>
      </c>
      <c r="D56" s="7" t="s">
        <v>58</v>
      </c>
      <c r="E56" s="48">
        <f t="shared" si="7"/>
        <v>40</v>
      </c>
      <c r="F56" s="48">
        <f t="shared" si="7"/>
        <v>0</v>
      </c>
      <c r="G56" s="48">
        <f t="shared" si="7"/>
        <v>0</v>
      </c>
      <c r="H56" s="48">
        <f t="shared" si="7"/>
        <v>0</v>
      </c>
      <c r="I56" s="48">
        <f t="shared" si="7"/>
        <v>0</v>
      </c>
      <c r="J56" s="43">
        <f t="shared" si="7"/>
        <v>40</v>
      </c>
      <c r="K56" s="47">
        <v>14</v>
      </c>
      <c r="L56" s="48"/>
      <c r="M56" s="48"/>
      <c r="N56" s="48"/>
      <c r="O56" s="48"/>
      <c r="P56" s="43">
        <f t="shared" si="1"/>
        <v>14</v>
      </c>
      <c r="Q56" s="38">
        <v>560</v>
      </c>
      <c r="R56" s="35">
        <v>0</v>
      </c>
      <c r="S56" s="35">
        <v>0</v>
      </c>
      <c r="T56" s="35">
        <v>0</v>
      </c>
      <c r="U56" s="35">
        <v>0</v>
      </c>
      <c r="V56" s="43">
        <f t="shared" si="2"/>
        <v>560</v>
      </c>
      <c r="W56" s="37">
        <f>Q56*('Labour cost esc'!J$14-1)</f>
        <v>23.680413275500936</v>
      </c>
      <c r="X56" s="36">
        <f>R56*('Labour cost esc'!K$14-1)</f>
        <v>0</v>
      </c>
      <c r="Y56" s="36">
        <f>S56*('Labour cost esc'!L$14-1)</f>
        <v>0</v>
      </c>
      <c r="Z56" s="36">
        <f>T56*('Labour cost esc'!M$14-1)</f>
        <v>0</v>
      </c>
      <c r="AA56" s="36">
        <f>U56*('Labour cost esc'!N$14-1)</f>
        <v>0</v>
      </c>
      <c r="AB56" s="43">
        <f t="shared" si="3"/>
        <v>23.680413275500936</v>
      </c>
      <c r="AC56" s="37">
        <f t="shared" si="8"/>
        <v>583.68041327550088</v>
      </c>
      <c r="AD56" s="36">
        <f t="shared" si="8"/>
        <v>0</v>
      </c>
      <c r="AE56" s="36">
        <f t="shared" si="8"/>
        <v>0</v>
      </c>
      <c r="AF56" s="36">
        <f t="shared" si="8"/>
        <v>0</v>
      </c>
      <c r="AG56" s="36">
        <f t="shared" si="8"/>
        <v>0</v>
      </c>
      <c r="AH56" s="45">
        <f t="shared" si="5"/>
        <v>583.68041327550088</v>
      </c>
    </row>
    <row r="57" spans="1:34" s="32" customFormat="1" ht="12.75" customHeight="1" x14ac:dyDescent="0.2">
      <c r="A57" s="7" t="s">
        <v>127</v>
      </c>
      <c r="B57" s="7" t="s">
        <v>50</v>
      </c>
      <c r="C57" s="7" t="s">
        <v>55</v>
      </c>
      <c r="D57" s="7" t="s">
        <v>64</v>
      </c>
      <c r="E57" s="48">
        <f t="shared" si="7"/>
        <v>500</v>
      </c>
      <c r="F57" s="48">
        <f t="shared" si="7"/>
        <v>500</v>
      </c>
      <c r="G57" s="48">
        <f t="shared" si="7"/>
        <v>500</v>
      </c>
      <c r="H57" s="48">
        <f t="shared" si="7"/>
        <v>500</v>
      </c>
      <c r="I57" s="48">
        <f t="shared" si="7"/>
        <v>500</v>
      </c>
      <c r="J57" s="43">
        <f t="shared" si="7"/>
        <v>500</v>
      </c>
      <c r="K57" s="47">
        <v>1</v>
      </c>
      <c r="L57" s="48">
        <v>1</v>
      </c>
      <c r="M57" s="48">
        <v>2</v>
      </c>
      <c r="N57" s="48">
        <v>2</v>
      </c>
      <c r="O57" s="48">
        <v>1</v>
      </c>
      <c r="P57" s="43">
        <f t="shared" si="1"/>
        <v>7</v>
      </c>
      <c r="Q57" s="38">
        <v>500</v>
      </c>
      <c r="R57" s="35">
        <v>500</v>
      </c>
      <c r="S57" s="35">
        <v>1000</v>
      </c>
      <c r="T57" s="35">
        <v>1000</v>
      </c>
      <c r="U57" s="35">
        <v>500</v>
      </c>
      <c r="V57" s="43">
        <f t="shared" si="2"/>
        <v>3500</v>
      </c>
      <c r="W57" s="37">
        <f>Q57*('Labour cost esc'!J$14-1)</f>
        <v>21.14322613884012</v>
      </c>
      <c r="X57" s="36">
        <f>R57*('Labour cost esc'!K$14-1)</f>
        <v>22.469887944723489</v>
      </c>
      <c r="Y57" s="36">
        <f>S57*('Labour cost esc'!L$14-1)</f>
        <v>47.599854003465225</v>
      </c>
      <c r="Z57" s="36">
        <f>T57*('Labour cost esc'!M$14-1)</f>
        <v>50.266703814509484</v>
      </c>
      <c r="AA57" s="36">
        <f>U57*('Labour cost esc'!N$14-1)</f>
        <v>26.470171280563058</v>
      </c>
      <c r="AB57" s="43">
        <f t="shared" si="3"/>
        <v>167.94984318210138</v>
      </c>
      <c r="AC57" s="37">
        <f t="shared" si="8"/>
        <v>521.14322613884008</v>
      </c>
      <c r="AD57" s="36">
        <f t="shared" si="8"/>
        <v>522.4698879447235</v>
      </c>
      <c r="AE57" s="36">
        <f t="shared" si="8"/>
        <v>1047.5998540034652</v>
      </c>
      <c r="AF57" s="36">
        <f t="shared" si="8"/>
        <v>1050.2667038145096</v>
      </c>
      <c r="AG57" s="36">
        <f t="shared" si="8"/>
        <v>526.47017128056302</v>
      </c>
      <c r="AH57" s="45">
        <f t="shared" si="5"/>
        <v>3667.9498431821016</v>
      </c>
    </row>
    <row r="58" spans="1:34" s="32" customFormat="1" ht="12.75" customHeight="1" x14ac:dyDescent="0.2">
      <c r="A58" s="7" t="s">
        <v>128</v>
      </c>
      <c r="B58" s="7" t="s">
        <v>54</v>
      </c>
      <c r="C58" s="7" t="s">
        <v>55</v>
      </c>
      <c r="D58" s="7" t="s">
        <v>52</v>
      </c>
      <c r="E58" s="48">
        <f t="shared" si="7"/>
        <v>8.6384375000000002</v>
      </c>
      <c r="F58" s="48">
        <f t="shared" si="7"/>
        <v>11.472391304347827</v>
      </c>
      <c r="G58" s="48">
        <f t="shared" si="7"/>
        <v>0</v>
      </c>
      <c r="H58" s="48">
        <f t="shared" si="7"/>
        <v>0</v>
      </c>
      <c r="I58" s="48">
        <f t="shared" si="7"/>
        <v>0</v>
      </c>
      <c r="J58" s="43">
        <f t="shared" si="7"/>
        <v>12.373380281690141</v>
      </c>
      <c r="K58" s="47">
        <v>48</v>
      </c>
      <c r="L58" s="48">
        <v>23</v>
      </c>
      <c r="M58" s="48"/>
      <c r="N58" s="48"/>
      <c r="O58" s="48"/>
      <c r="P58" s="43">
        <f t="shared" si="1"/>
        <v>71</v>
      </c>
      <c r="Q58" s="38">
        <v>414.64499999999998</v>
      </c>
      <c r="R58" s="35">
        <v>263.86500000000001</v>
      </c>
      <c r="S58" s="35">
        <v>200</v>
      </c>
      <c r="T58" s="35">
        <v>0</v>
      </c>
      <c r="U58" s="35">
        <v>0</v>
      </c>
      <c r="V58" s="43">
        <f t="shared" si="2"/>
        <v>878.51</v>
      </c>
      <c r="W58" s="37">
        <f>Q58*('Labour cost esc'!J$14-1)</f>
        <v>17.533866004678725</v>
      </c>
      <c r="X58" s="36">
        <f>R58*('Labour cost esc'!K$14-1)</f>
        <v>11.858033965068927</v>
      </c>
      <c r="Y58" s="36">
        <f>S58*('Labour cost esc'!L$14-1)</f>
        <v>9.519970800693045</v>
      </c>
      <c r="Z58" s="36">
        <f>T58*('Labour cost esc'!M$14-1)</f>
        <v>0</v>
      </c>
      <c r="AA58" s="36">
        <f>U58*('Labour cost esc'!N$14-1)</f>
        <v>0</v>
      </c>
      <c r="AB58" s="43">
        <f t="shared" si="3"/>
        <v>38.9118707704407</v>
      </c>
      <c r="AC58" s="37">
        <f t="shared" si="8"/>
        <v>432.1788660046787</v>
      </c>
      <c r="AD58" s="36">
        <f t="shared" si="8"/>
        <v>275.72303396506891</v>
      </c>
      <c r="AE58" s="36">
        <f t="shared" si="8"/>
        <v>209.51997080069305</v>
      </c>
      <c r="AF58" s="36">
        <f t="shared" si="8"/>
        <v>0</v>
      </c>
      <c r="AG58" s="36">
        <f t="shared" si="8"/>
        <v>0</v>
      </c>
      <c r="AH58" s="45">
        <f t="shared" si="5"/>
        <v>917.42187077044059</v>
      </c>
    </row>
    <row r="59" spans="1:34" s="32" customFormat="1" ht="12.75" customHeight="1" x14ac:dyDescent="0.2">
      <c r="A59" s="7" t="s">
        <v>129</v>
      </c>
      <c r="B59" s="7" t="s">
        <v>107</v>
      </c>
      <c r="C59" s="7" t="s">
        <v>63</v>
      </c>
      <c r="D59" s="7" t="s">
        <v>52</v>
      </c>
      <c r="E59" s="48">
        <f t="shared" si="7"/>
        <v>22</v>
      </c>
      <c r="F59" s="48">
        <f t="shared" si="7"/>
        <v>22</v>
      </c>
      <c r="G59" s="48">
        <f t="shared" si="7"/>
        <v>22</v>
      </c>
      <c r="H59" s="48">
        <f t="shared" si="7"/>
        <v>22</v>
      </c>
      <c r="I59" s="48">
        <f t="shared" si="7"/>
        <v>22</v>
      </c>
      <c r="J59" s="43">
        <f t="shared" si="7"/>
        <v>22</v>
      </c>
      <c r="K59" s="47">
        <v>7.5</v>
      </c>
      <c r="L59" s="48">
        <v>7.5</v>
      </c>
      <c r="M59" s="48">
        <v>7.5</v>
      </c>
      <c r="N59" s="48">
        <v>7.5</v>
      </c>
      <c r="O59" s="48">
        <v>7.5</v>
      </c>
      <c r="P59" s="43">
        <f t="shared" si="1"/>
        <v>37.5</v>
      </c>
      <c r="Q59" s="38">
        <v>165</v>
      </c>
      <c r="R59" s="35">
        <v>165</v>
      </c>
      <c r="S59" s="35">
        <v>165</v>
      </c>
      <c r="T59" s="35">
        <v>165</v>
      </c>
      <c r="U59" s="35">
        <v>165</v>
      </c>
      <c r="V59" s="43">
        <f t="shared" si="2"/>
        <v>825</v>
      </c>
      <c r="W59" s="37">
        <f>Q59*('Labour cost esc'!J$14-1)</f>
        <v>6.9772646258172397</v>
      </c>
      <c r="X59" s="36">
        <f>R59*('Labour cost esc'!K$14-1)</f>
        <v>7.4150630217587512</v>
      </c>
      <c r="Y59" s="36">
        <f>S59*('Labour cost esc'!L$14-1)</f>
        <v>7.8539759105717621</v>
      </c>
      <c r="Z59" s="36">
        <f>T59*('Labour cost esc'!M$14-1)</f>
        <v>8.2940061293940648</v>
      </c>
      <c r="AA59" s="36">
        <f>U59*('Labour cost esc'!N$14-1)</f>
        <v>8.7351565225858092</v>
      </c>
      <c r="AB59" s="43">
        <f t="shared" si="3"/>
        <v>39.275466210127625</v>
      </c>
      <c r="AC59" s="37">
        <f t="shared" si="8"/>
        <v>171.97726462581724</v>
      </c>
      <c r="AD59" s="36">
        <f t="shared" si="8"/>
        <v>172.41506302175875</v>
      </c>
      <c r="AE59" s="36">
        <f t="shared" si="8"/>
        <v>172.85397591057176</v>
      </c>
      <c r="AF59" s="36">
        <f t="shared" si="8"/>
        <v>173.29400612939406</v>
      </c>
      <c r="AG59" s="36">
        <f t="shared" si="8"/>
        <v>173.73515652258581</v>
      </c>
      <c r="AH59" s="45">
        <f t="shared" si="5"/>
        <v>864.27546621012766</v>
      </c>
    </row>
    <row r="60" spans="1:34" s="32" customFormat="1" ht="12.75" customHeight="1" x14ac:dyDescent="0.2">
      <c r="A60" s="7" t="s">
        <v>130</v>
      </c>
      <c r="B60" s="7" t="s">
        <v>54</v>
      </c>
      <c r="C60" s="7" t="s">
        <v>55</v>
      </c>
      <c r="D60" s="7" t="s">
        <v>52</v>
      </c>
      <c r="E60" s="48">
        <f t="shared" si="7"/>
        <v>40</v>
      </c>
      <c r="F60" s="48">
        <f t="shared" si="7"/>
        <v>40</v>
      </c>
      <c r="G60" s="48">
        <f t="shared" si="7"/>
        <v>40</v>
      </c>
      <c r="H60" s="48">
        <f t="shared" si="7"/>
        <v>40</v>
      </c>
      <c r="I60" s="48">
        <f t="shared" si="7"/>
        <v>40</v>
      </c>
      <c r="J60" s="43">
        <f t="shared" si="7"/>
        <v>40</v>
      </c>
      <c r="K60" s="47">
        <v>2.5</v>
      </c>
      <c r="L60" s="48">
        <v>5</v>
      </c>
      <c r="M60" s="48">
        <v>5</v>
      </c>
      <c r="N60" s="48">
        <v>5</v>
      </c>
      <c r="O60" s="48">
        <v>5</v>
      </c>
      <c r="P60" s="43">
        <f t="shared" si="1"/>
        <v>22.5</v>
      </c>
      <c r="Q60" s="38">
        <v>100</v>
      </c>
      <c r="R60" s="35">
        <v>200</v>
      </c>
      <c r="S60" s="35">
        <v>200</v>
      </c>
      <c r="T60" s="35">
        <v>200</v>
      </c>
      <c r="U60" s="35">
        <v>200</v>
      </c>
      <c r="V60" s="43">
        <f t="shared" si="2"/>
        <v>900</v>
      </c>
      <c r="W60" s="37">
        <f>Q60*('Labour cost esc'!J$14-1)</f>
        <v>4.2286452277680242</v>
      </c>
      <c r="X60" s="36">
        <f>R60*('Labour cost esc'!K$14-1)</f>
        <v>8.9879551778893951</v>
      </c>
      <c r="Y60" s="36">
        <f>S60*('Labour cost esc'!L$14-1)</f>
        <v>9.519970800693045</v>
      </c>
      <c r="Z60" s="36">
        <f>T60*('Labour cost esc'!M$14-1)</f>
        <v>10.053340762901897</v>
      </c>
      <c r="AA60" s="36">
        <f>U60*('Labour cost esc'!N$14-1)</f>
        <v>10.588068512225224</v>
      </c>
      <c r="AB60" s="43">
        <f t="shared" si="3"/>
        <v>43.377980481477579</v>
      </c>
      <c r="AC60" s="37">
        <f t="shared" si="8"/>
        <v>104.22864522776803</v>
      </c>
      <c r="AD60" s="36">
        <f t="shared" si="8"/>
        <v>208.9879551778894</v>
      </c>
      <c r="AE60" s="36">
        <f t="shared" si="8"/>
        <v>209.51997080069305</v>
      </c>
      <c r="AF60" s="36">
        <f t="shared" si="8"/>
        <v>210.05334076290188</v>
      </c>
      <c r="AG60" s="36">
        <f t="shared" si="8"/>
        <v>210.58806851222522</v>
      </c>
      <c r="AH60" s="45">
        <f t="shared" si="5"/>
        <v>943.37798048147761</v>
      </c>
    </row>
    <row r="61" spans="1:34" s="32" customFormat="1" ht="12.75" customHeight="1" x14ac:dyDescent="0.2">
      <c r="A61" s="7" t="s">
        <v>131</v>
      </c>
      <c r="B61" s="7" t="s">
        <v>54</v>
      </c>
      <c r="C61" s="7" t="s">
        <v>55</v>
      </c>
      <c r="D61" s="7" t="s">
        <v>52</v>
      </c>
      <c r="E61" s="48">
        <f t="shared" si="7"/>
        <v>100</v>
      </c>
      <c r="F61" s="48">
        <f t="shared" si="7"/>
        <v>100</v>
      </c>
      <c r="G61" s="48">
        <f t="shared" si="7"/>
        <v>0</v>
      </c>
      <c r="H61" s="48">
        <f t="shared" si="7"/>
        <v>0</v>
      </c>
      <c r="I61" s="48">
        <f t="shared" si="7"/>
        <v>0</v>
      </c>
      <c r="J61" s="43">
        <f t="shared" si="7"/>
        <v>250</v>
      </c>
      <c r="K61" s="47">
        <v>1</v>
      </c>
      <c r="L61" s="48">
        <v>1</v>
      </c>
      <c r="M61" s="48"/>
      <c r="N61" s="48"/>
      <c r="O61" s="48"/>
      <c r="P61" s="43">
        <f t="shared" si="1"/>
        <v>2</v>
      </c>
      <c r="Q61" s="38">
        <v>100</v>
      </c>
      <c r="R61" s="35">
        <v>100</v>
      </c>
      <c r="S61" s="35">
        <v>100</v>
      </c>
      <c r="T61" s="35">
        <v>100</v>
      </c>
      <c r="U61" s="35">
        <v>100</v>
      </c>
      <c r="V61" s="43">
        <f t="shared" si="2"/>
        <v>500</v>
      </c>
      <c r="W61" s="37">
        <f>Q61*('Labour cost esc'!J$14-1)</f>
        <v>4.2286452277680242</v>
      </c>
      <c r="X61" s="36">
        <f>R61*('Labour cost esc'!K$14-1)</f>
        <v>4.4939775889446976</v>
      </c>
      <c r="Y61" s="36">
        <f>S61*('Labour cost esc'!L$14-1)</f>
        <v>4.7599854003465225</v>
      </c>
      <c r="Z61" s="36">
        <f>T61*('Labour cost esc'!M$14-1)</f>
        <v>5.0266703814509484</v>
      </c>
      <c r="AA61" s="36">
        <f>U61*('Labour cost esc'!N$14-1)</f>
        <v>5.2940342561126119</v>
      </c>
      <c r="AB61" s="43">
        <f t="shared" si="3"/>
        <v>23.803312854622803</v>
      </c>
      <c r="AC61" s="37">
        <f t="shared" si="8"/>
        <v>104.22864522776803</v>
      </c>
      <c r="AD61" s="36">
        <f t="shared" si="8"/>
        <v>104.4939775889447</v>
      </c>
      <c r="AE61" s="36">
        <f t="shared" si="8"/>
        <v>104.75998540034652</v>
      </c>
      <c r="AF61" s="36">
        <f t="shared" si="8"/>
        <v>105.02667038145094</v>
      </c>
      <c r="AG61" s="36">
        <f t="shared" si="8"/>
        <v>105.29403425611261</v>
      </c>
      <c r="AH61" s="45">
        <f t="shared" si="5"/>
        <v>523.80331285462273</v>
      </c>
    </row>
    <row r="62" spans="1:34" s="32" customFormat="1" ht="12.75" customHeight="1" x14ac:dyDescent="0.2">
      <c r="A62" s="7" t="s">
        <v>132</v>
      </c>
      <c r="B62" s="7" t="s">
        <v>47</v>
      </c>
      <c r="C62" s="7" t="s">
        <v>55</v>
      </c>
      <c r="D62" s="7" t="s">
        <v>52</v>
      </c>
      <c r="E62" s="48">
        <f t="shared" si="7"/>
        <v>0</v>
      </c>
      <c r="F62" s="48">
        <f t="shared" si="7"/>
        <v>0</v>
      </c>
      <c r="G62" s="48">
        <f t="shared" si="7"/>
        <v>0</v>
      </c>
      <c r="H62" s="48">
        <f t="shared" si="7"/>
        <v>0</v>
      </c>
      <c r="I62" s="48">
        <f t="shared" si="7"/>
        <v>0</v>
      </c>
      <c r="J62" s="43">
        <f t="shared" si="7"/>
        <v>0</v>
      </c>
      <c r="K62" s="47"/>
      <c r="L62" s="48"/>
      <c r="M62" s="48"/>
      <c r="N62" s="48"/>
      <c r="O62" s="48"/>
      <c r="P62" s="43">
        <f t="shared" si="1"/>
        <v>0</v>
      </c>
      <c r="Q62" s="38">
        <v>100</v>
      </c>
      <c r="R62" s="35">
        <v>100</v>
      </c>
      <c r="S62" s="35">
        <v>100</v>
      </c>
      <c r="T62" s="35">
        <v>100</v>
      </c>
      <c r="U62" s="35">
        <v>100</v>
      </c>
      <c r="V62" s="43">
        <f t="shared" si="2"/>
        <v>500</v>
      </c>
      <c r="W62" s="37">
        <f>Q62*('Labour cost esc'!J$14-1)</f>
        <v>4.2286452277680242</v>
      </c>
      <c r="X62" s="36">
        <f>R62*('Labour cost esc'!K$14-1)</f>
        <v>4.4939775889446976</v>
      </c>
      <c r="Y62" s="36">
        <f>S62*('Labour cost esc'!L$14-1)</f>
        <v>4.7599854003465225</v>
      </c>
      <c r="Z62" s="36">
        <f>T62*('Labour cost esc'!M$14-1)</f>
        <v>5.0266703814509484</v>
      </c>
      <c r="AA62" s="36">
        <f>U62*('Labour cost esc'!N$14-1)</f>
        <v>5.2940342561126119</v>
      </c>
      <c r="AB62" s="43">
        <f t="shared" si="3"/>
        <v>23.803312854622803</v>
      </c>
      <c r="AC62" s="37">
        <f t="shared" si="8"/>
        <v>104.22864522776803</v>
      </c>
      <c r="AD62" s="36">
        <f t="shared" si="8"/>
        <v>104.4939775889447</v>
      </c>
      <c r="AE62" s="36">
        <f t="shared" si="8"/>
        <v>104.75998540034652</v>
      </c>
      <c r="AF62" s="36">
        <f t="shared" si="8"/>
        <v>105.02667038145094</v>
      </c>
      <c r="AG62" s="36">
        <f t="shared" si="8"/>
        <v>105.29403425611261</v>
      </c>
      <c r="AH62" s="45">
        <f t="shared" si="5"/>
        <v>523.80331285462273</v>
      </c>
    </row>
    <row r="63" spans="1:34" s="32" customFormat="1" ht="12.75" customHeight="1" x14ac:dyDescent="0.2">
      <c r="A63" s="7" t="s">
        <v>133</v>
      </c>
      <c r="B63" s="7" t="s">
        <v>134</v>
      </c>
      <c r="C63" s="7" t="s">
        <v>57</v>
      </c>
      <c r="D63" s="7" t="s">
        <v>58</v>
      </c>
      <c r="E63" s="48">
        <f t="shared" si="7"/>
        <v>33324.444444444445</v>
      </c>
      <c r="F63" s="48">
        <f t="shared" si="7"/>
        <v>27265.454545454544</v>
      </c>
      <c r="G63" s="48">
        <f t="shared" si="7"/>
        <v>0</v>
      </c>
      <c r="H63" s="48">
        <f t="shared" si="7"/>
        <v>0</v>
      </c>
      <c r="I63" s="48">
        <f t="shared" si="7"/>
        <v>0</v>
      </c>
      <c r="J63" s="43">
        <f t="shared" si="7"/>
        <v>29992</v>
      </c>
      <c r="K63" s="47">
        <v>0.45</v>
      </c>
      <c r="L63" s="48">
        <v>0.55000000000000004</v>
      </c>
      <c r="M63" s="48"/>
      <c r="N63" s="48"/>
      <c r="O63" s="48"/>
      <c r="P63" s="43">
        <f t="shared" si="1"/>
        <v>1</v>
      </c>
      <c r="Q63" s="38">
        <v>14996</v>
      </c>
      <c r="R63" s="35">
        <v>14996</v>
      </c>
      <c r="S63" s="35">
        <v>0</v>
      </c>
      <c r="T63" s="35">
        <v>0</v>
      </c>
      <c r="U63" s="35">
        <v>0</v>
      </c>
      <c r="V63" s="43">
        <f t="shared" si="2"/>
        <v>29992</v>
      </c>
      <c r="W63" s="37">
        <f>Q63*('Labour cost esc'!J$14-1)</f>
        <v>634.12763835609292</v>
      </c>
      <c r="X63" s="36">
        <f>R63*('Labour cost esc'!K$14-1)</f>
        <v>673.91687923814686</v>
      </c>
      <c r="Y63" s="36">
        <f>S63*('Labour cost esc'!L$14-1)</f>
        <v>0</v>
      </c>
      <c r="Z63" s="36">
        <f>T63*('Labour cost esc'!M$14-1)</f>
        <v>0</v>
      </c>
      <c r="AA63" s="36">
        <f>U63*('Labour cost esc'!N$14-1)</f>
        <v>0</v>
      </c>
      <c r="AB63" s="43">
        <f t="shared" si="3"/>
        <v>1308.0445175942398</v>
      </c>
      <c r="AC63" s="37">
        <f t="shared" si="8"/>
        <v>15630.127638356093</v>
      </c>
      <c r="AD63" s="36">
        <f t="shared" si="8"/>
        <v>15669.916879238146</v>
      </c>
      <c r="AE63" s="36">
        <f t="shared" si="8"/>
        <v>0</v>
      </c>
      <c r="AF63" s="36">
        <f t="shared" si="8"/>
        <v>0</v>
      </c>
      <c r="AG63" s="36">
        <f t="shared" si="8"/>
        <v>0</v>
      </c>
      <c r="AH63" s="45">
        <f t="shared" si="5"/>
        <v>31300.044517594237</v>
      </c>
    </row>
    <row r="64" spans="1:34" s="32" customFormat="1" ht="12.75" customHeight="1" x14ac:dyDescent="0.2">
      <c r="A64" s="7" t="s">
        <v>135</v>
      </c>
      <c r="B64" s="7" t="s">
        <v>54</v>
      </c>
      <c r="C64" s="7" t="s">
        <v>57</v>
      </c>
      <c r="D64" s="7" t="s">
        <v>58</v>
      </c>
      <c r="E64" s="48">
        <f t="shared" si="7"/>
        <v>0</v>
      </c>
      <c r="F64" s="48">
        <f t="shared" si="7"/>
        <v>0</v>
      </c>
      <c r="G64" s="48">
        <f t="shared" si="7"/>
        <v>0</v>
      </c>
      <c r="H64" s="48">
        <f t="shared" si="7"/>
        <v>0</v>
      </c>
      <c r="I64" s="48">
        <f t="shared" si="7"/>
        <v>0</v>
      </c>
      <c r="J64" s="43">
        <f t="shared" si="7"/>
        <v>0</v>
      </c>
      <c r="K64" s="47"/>
      <c r="L64" s="48"/>
      <c r="M64" s="48"/>
      <c r="N64" s="48"/>
      <c r="O64" s="48"/>
      <c r="P64" s="43">
        <f t="shared" si="1"/>
        <v>0</v>
      </c>
      <c r="Q64" s="38">
        <v>0</v>
      </c>
      <c r="R64" s="35">
        <v>0</v>
      </c>
      <c r="S64" s="35">
        <v>500</v>
      </c>
      <c r="T64" s="35">
        <v>0</v>
      </c>
      <c r="U64" s="35">
        <v>0</v>
      </c>
      <c r="V64" s="43">
        <f t="shared" si="2"/>
        <v>500</v>
      </c>
      <c r="W64" s="37">
        <f>Q64*('Labour cost esc'!J$14-1)</f>
        <v>0</v>
      </c>
      <c r="X64" s="36">
        <f>R64*('Labour cost esc'!K$14-1)</f>
        <v>0</v>
      </c>
      <c r="Y64" s="36">
        <f>S64*('Labour cost esc'!L$14-1)</f>
        <v>23.799927001732613</v>
      </c>
      <c r="Z64" s="36">
        <f>T64*('Labour cost esc'!M$14-1)</f>
        <v>0</v>
      </c>
      <c r="AA64" s="36">
        <f>U64*('Labour cost esc'!N$14-1)</f>
        <v>0</v>
      </c>
      <c r="AB64" s="43">
        <f t="shared" si="3"/>
        <v>23.799927001732613</v>
      </c>
      <c r="AC64" s="37">
        <f t="shared" si="8"/>
        <v>0</v>
      </c>
      <c r="AD64" s="36">
        <f t="shared" si="8"/>
        <v>0</v>
      </c>
      <c r="AE64" s="36">
        <f t="shared" si="8"/>
        <v>523.79992700173261</v>
      </c>
      <c r="AF64" s="36">
        <f t="shared" si="8"/>
        <v>0</v>
      </c>
      <c r="AG64" s="36">
        <f t="shared" si="8"/>
        <v>0</v>
      </c>
      <c r="AH64" s="45">
        <f t="shared" si="5"/>
        <v>523.79992700173261</v>
      </c>
    </row>
    <row r="65" spans="1:34" s="32" customFormat="1" ht="12.75" customHeight="1" x14ac:dyDescent="0.2">
      <c r="A65" s="7" t="s">
        <v>136</v>
      </c>
      <c r="B65" s="7" t="s">
        <v>54</v>
      </c>
      <c r="C65" s="7" t="s">
        <v>57</v>
      </c>
      <c r="D65" s="7" t="s">
        <v>58</v>
      </c>
      <c r="E65" s="48">
        <f t="shared" si="7"/>
        <v>12.380952380952383</v>
      </c>
      <c r="F65" s="48">
        <f t="shared" si="7"/>
        <v>12.380952380952383</v>
      </c>
      <c r="G65" s="48">
        <f t="shared" si="7"/>
        <v>0</v>
      </c>
      <c r="H65" s="48">
        <f t="shared" si="7"/>
        <v>0</v>
      </c>
      <c r="I65" s="48">
        <f t="shared" si="7"/>
        <v>0</v>
      </c>
      <c r="J65" s="43">
        <f t="shared" si="7"/>
        <v>12.380952380952383</v>
      </c>
      <c r="K65" s="47">
        <v>21</v>
      </c>
      <c r="L65" s="48">
        <v>21</v>
      </c>
      <c r="M65" s="48"/>
      <c r="N65" s="48"/>
      <c r="O65" s="48"/>
      <c r="P65" s="43">
        <f t="shared" si="1"/>
        <v>42</v>
      </c>
      <c r="Q65" s="38">
        <v>260.00000000000006</v>
      </c>
      <c r="R65" s="35">
        <v>260.00000000000006</v>
      </c>
      <c r="S65" s="35">
        <v>0</v>
      </c>
      <c r="T65" s="35">
        <v>0</v>
      </c>
      <c r="U65" s="35">
        <v>0</v>
      </c>
      <c r="V65" s="43">
        <f t="shared" si="2"/>
        <v>520.00000000000011</v>
      </c>
      <c r="W65" s="37">
        <f>Q65*('Labour cost esc'!J$14-1)</f>
        <v>10.994477592196866</v>
      </c>
      <c r="X65" s="36">
        <f>R65*('Labour cost esc'!K$14-1)</f>
        <v>11.684341731256216</v>
      </c>
      <c r="Y65" s="36">
        <f>S65*('Labour cost esc'!L$14-1)</f>
        <v>0</v>
      </c>
      <c r="Z65" s="36">
        <f>T65*('Labour cost esc'!M$14-1)</f>
        <v>0</v>
      </c>
      <c r="AA65" s="36">
        <f>U65*('Labour cost esc'!N$14-1)</f>
        <v>0</v>
      </c>
      <c r="AB65" s="43">
        <f t="shared" si="3"/>
        <v>22.678819323453084</v>
      </c>
      <c r="AC65" s="37">
        <f t="shared" si="8"/>
        <v>270.99447759219692</v>
      </c>
      <c r="AD65" s="36">
        <f t="shared" si="8"/>
        <v>271.68434173125627</v>
      </c>
      <c r="AE65" s="36">
        <f t="shared" si="8"/>
        <v>0</v>
      </c>
      <c r="AF65" s="36">
        <f t="shared" si="8"/>
        <v>0</v>
      </c>
      <c r="AG65" s="36">
        <f t="shared" si="8"/>
        <v>0</v>
      </c>
      <c r="AH65" s="45">
        <f t="shared" si="5"/>
        <v>542.67881932345313</v>
      </c>
    </row>
    <row r="66" spans="1:34" s="32" customFormat="1" ht="12.75" customHeight="1" x14ac:dyDescent="0.2">
      <c r="A66" s="7" t="s">
        <v>137</v>
      </c>
      <c r="B66" s="7" t="s">
        <v>50</v>
      </c>
      <c r="C66" s="7" t="s">
        <v>57</v>
      </c>
      <c r="D66" s="7" t="s">
        <v>64</v>
      </c>
      <c r="E66" s="48">
        <f t="shared" si="7"/>
        <v>0</v>
      </c>
      <c r="F66" s="48">
        <f t="shared" si="7"/>
        <v>0</v>
      </c>
      <c r="G66" s="48">
        <f t="shared" si="7"/>
        <v>0</v>
      </c>
      <c r="H66" s="48">
        <f t="shared" si="7"/>
        <v>300</v>
      </c>
      <c r="I66" s="48">
        <f t="shared" si="7"/>
        <v>0</v>
      </c>
      <c r="J66" s="43">
        <f t="shared" si="7"/>
        <v>300</v>
      </c>
      <c r="K66" s="47"/>
      <c r="L66" s="48"/>
      <c r="M66" s="48"/>
      <c r="N66" s="48">
        <v>4</v>
      </c>
      <c r="O66" s="48">
        <v>0</v>
      </c>
      <c r="P66" s="43">
        <f t="shared" si="1"/>
        <v>4</v>
      </c>
      <c r="Q66" s="38">
        <v>0</v>
      </c>
      <c r="R66" s="35">
        <v>0</v>
      </c>
      <c r="S66" s="35">
        <v>0</v>
      </c>
      <c r="T66" s="35">
        <v>1200</v>
      </c>
      <c r="U66" s="35">
        <v>0</v>
      </c>
      <c r="V66" s="43">
        <f t="shared" si="2"/>
        <v>1200</v>
      </c>
      <c r="W66" s="37">
        <f>Q66*('Labour cost esc'!J$14-1)</f>
        <v>0</v>
      </c>
      <c r="X66" s="36">
        <f>R66*('Labour cost esc'!K$14-1)</f>
        <v>0</v>
      </c>
      <c r="Y66" s="36">
        <f>S66*('Labour cost esc'!L$14-1)</f>
        <v>0</v>
      </c>
      <c r="Z66" s="36">
        <f>T66*('Labour cost esc'!M$14-1)</f>
        <v>60.32004457741138</v>
      </c>
      <c r="AA66" s="36">
        <f>U66*('Labour cost esc'!N$14-1)</f>
        <v>0</v>
      </c>
      <c r="AB66" s="43">
        <f t="shared" si="3"/>
        <v>60.32004457741138</v>
      </c>
      <c r="AC66" s="37">
        <f t="shared" si="8"/>
        <v>0</v>
      </c>
      <c r="AD66" s="36">
        <f t="shared" si="8"/>
        <v>0</v>
      </c>
      <c r="AE66" s="36">
        <f t="shared" si="8"/>
        <v>0</v>
      </c>
      <c r="AF66" s="36">
        <f t="shared" si="8"/>
        <v>1260.3200445774114</v>
      </c>
      <c r="AG66" s="36">
        <f t="shared" si="8"/>
        <v>0</v>
      </c>
      <c r="AH66" s="45">
        <f t="shared" si="5"/>
        <v>1260.3200445774114</v>
      </c>
    </row>
    <row r="67" spans="1:34" s="32" customFormat="1" ht="12.75" customHeight="1" x14ac:dyDescent="0.2">
      <c r="A67" s="7" t="s">
        <v>138</v>
      </c>
      <c r="B67" s="7" t="s">
        <v>50</v>
      </c>
      <c r="C67" s="7" t="s">
        <v>57</v>
      </c>
      <c r="D67" s="7" t="s">
        <v>58</v>
      </c>
      <c r="E67" s="48">
        <f t="shared" si="7"/>
        <v>75</v>
      </c>
      <c r="F67" s="48">
        <f t="shared" si="7"/>
        <v>0</v>
      </c>
      <c r="G67" s="48">
        <f t="shared" si="7"/>
        <v>0</v>
      </c>
      <c r="H67" s="48">
        <f t="shared" si="7"/>
        <v>75</v>
      </c>
      <c r="I67" s="48">
        <f t="shared" si="7"/>
        <v>75</v>
      </c>
      <c r="J67" s="43">
        <f t="shared" si="7"/>
        <v>75</v>
      </c>
      <c r="K67" s="47">
        <v>1</v>
      </c>
      <c r="L67" s="48"/>
      <c r="M67" s="48"/>
      <c r="N67" s="48">
        <v>1</v>
      </c>
      <c r="O67" s="48">
        <v>4</v>
      </c>
      <c r="P67" s="43">
        <f t="shared" si="1"/>
        <v>6</v>
      </c>
      <c r="Q67" s="38">
        <v>75</v>
      </c>
      <c r="R67" s="35">
        <v>0</v>
      </c>
      <c r="S67" s="35">
        <v>0</v>
      </c>
      <c r="T67" s="35">
        <v>75</v>
      </c>
      <c r="U67" s="35">
        <v>300</v>
      </c>
      <c r="V67" s="43">
        <f t="shared" si="2"/>
        <v>450</v>
      </c>
      <c r="W67" s="37">
        <f>Q67*('Labour cost esc'!J$14-1)</f>
        <v>3.1714839208260184</v>
      </c>
      <c r="X67" s="36">
        <f>R67*('Labour cost esc'!K$14-1)</f>
        <v>0</v>
      </c>
      <c r="Y67" s="36">
        <f>S67*('Labour cost esc'!L$14-1)</f>
        <v>0</v>
      </c>
      <c r="Z67" s="36">
        <f>T67*('Labour cost esc'!M$14-1)</f>
        <v>3.7700027860882113</v>
      </c>
      <c r="AA67" s="36">
        <f>U67*('Labour cost esc'!N$14-1)</f>
        <v>15.882102768337836</v>
      </c>
      <c r="AB67" s="43">
        <f t="shared" si="3"/>
        <v>22.823589475252064</v>
      </c>
      <c r="AC67" s="37">
        <f t="shared" si="8"/>
        <v>78.17148392082602</v>
      </c>
      <c r="AD67" s="36">
        <f t="shared" si="8"/>
        <v>0</v>
      </c>
      <c r="AE67" s="36">
        <f t="shared" si="8"/>
        <v>0</v>
      </c>
      <c r="AF67" s="36">
        <f t="shared" si="8"/>
        <v>78.770002786088213</v>
      </c>
      <c r="AG67" s="36">
        <f t="shared" si="8"/>
        <v>315.88210276833786</v>
      </c>
      <c r="AH67" s="45">
        <f t="shared" si="5"/>
        <v>472.82358947525211</v>
      </c>
    </row>
    <row r="68" spans="1:34" s="32" customFormat="1" ht="12.75" customHeight="1" x14ac:dyDescent="0.2">
      <c r="A68" s="7" t="s">
        <v>139</v>
      </c>
      <c r="B68" s="7" t="s">
        <v>50</v>
      </c>
      <c r="C68" s="7" t="s">
        <v>57</v>
      </c>
      <c r="D68" s="7" t="s">
        <v>58</v>
      </c>
      <c r="E68" s="48">
        <f t="shared" si="7"/>
        <v>37.5</v>
      </c>
      <c r="F68" s="48">
        <f t="shared" si="7"/>
        <v>0</v>
      </c>
      <c r="G68" s="48">
        <f t="shared" si="7"/>
        <v>0</v>
      </c>
      <c r="H68" s="48">
        <f t="shared" si="7"/>
        <v>100</v>
      </c>
      <c r="I68" s="48">
        <f t="shared" si="7"/>
        <v>320</v>
      </c>
      <c r="J68" s="43">
        <f t="shared" si="7"/>
        <v>152.5</v>
      </c>
      <c r="K68" s="47">
        <v>1</v>
      </c>
      <c r="L68" s="48"/>
      <c r="M68" s="48"/>
      <c r="N68" s="48">
        <v>1</v>
      </c>
      <c r="O68" s="48">
        <v>1</v>
      </c>
      <c r="P68" s="43">
        <f t="shared" si="1"/>
        <v>3</v>
      </c>
      <c r="Q68" s="38">
        <v>37.5</v>
      </c>
      <c r="R68" s="35">
        <v>0</v>
      </c>
      <c r="S68" s="35">
        <v>0</v>
      </c>
      <c r="T68" s="35">
        <v>100</v>
      </c>
      <c r="U68" s="35">
        <v>320</v>
      </c>
      <c r="V68" s="43">
        <f t="shared" si="2"/>
        <v>457.5</v>
      </c>
      <c r="W68" s="37">
        <f>Q68*('Labour cost esc'!J$14-1)</f>
        <v>1.5857419604130092</v>
      </c>
      <c r="X68" s="36">
        <f>R68*('Labour cost esc'!K$14-1)</f>
        <v>0</v>
      </c>
      <c r="Y68" s="36">
        <f>S68*('Labour cost esc'!L$14-1)</f>
        <v>0</v>
      </c>
      <c r="Z68" s="36">
        <f>T68*('Labour cost esc'!M$14-1)</f>
        <v>5.0266703814509484</v>
      </c>
      <c r="AA68" s="36">
        <f>U68*('Labour cost esc'!N$14-1)</f>
        <v>16.940909619560358</v>
      </c>
      <c r="AB68" s="43">
        <f t="shared" si="3"/>
        <v>23.553321961424317</v>
      </c>
      <c r="AC68" s="37">
        <f t="shared" si="8"/>
        <v>39.08574196041301</v>
      </c>
      <c r="AD68" s="36">
        <f t="shared" si="8"/>
        <v>0</v>
      </c>
      <c r="AE68" s="36">
        <f t="shared" si="8"/>
        <v>0</v>
      </c>
      <c r="AF68" s="36">
        <f t="shared" si="8"/>
        <v>105.02667038145094</v>
      </c>
      <c r="AG68" s="36">
        <f t="shared" si="8"/>
        <v>336.94090961956033</v>
      </c>
      <c r="AH68" s="45">
        <f t="shared" si="5"/>
        <v>481.05332196142427</v>
      </c>
    </row>
    <row r="69" spans="1:34" s="32" customFormat="1" ht="12.75" customHeight="1" x14ac:dyDescent="0.2">
      <c r="A69" s="7" t="s">
        <v>140</v>
      </c>
      <c r="B69" s="7" t="s">
        <v>50</v>
      </c>
      <c r="C69" s="7" t="s">
        <v>89</v>
      </c>
      <c r="D69" s="7" t="s">
        <v>58</v>
      </c>
      <c r="E69" s="48">
        <f t="shared" ref="E69:J100" si="9">IFERROR(Q69/K69,0)</f>
        <v>300.75187969924809</v>
      </c>
      <c r="F69" s="48">
        <f t="shared" si="9"/>
        <v>300.75187969924809</v>
      </c>
      <c r="G69" s="48">
        <f t="shared" si="9"/>
        <v>300.75187969924809</v>
      </c>
      <c r="H69" s="48">
        <f t="shared" si="9"/>
        <v>300.75187969924809</v>
      </c>
      <c r="I69" s="48">
        <f t="shared" si="9"/>
        <v>300.75187969924809</v>
      </c>
      <c r="J69" s="43">
        <f t="shared" si="9"/>
        <v>300.75187969924809</v>
      </c>
      <c r="K69" s="47">
        <v>1.33</v>
      </c>
      <c r="L69" s="48">
        <v>1.33</v>
      </c>
      <c r="M69" s="48">
        <v>1.33</v>
      </c>
      <c r="N69" s="48">
        <v>1.33</v>
      </c>
      <c r="O69" s="48">
        <v>1.33</v>
      </c>
      <c r="P69" s="43">
        <f t="shared" ref="P69:P110" si="10">SUM(K69:O69)</f>
        <v>6.65</v>
      </c>
      <c r="Q69" s="38">
        <v>400</v>
      </c>
      <c r="R69" s="35">
        <v>400</v>
      </c>
      <c r="S69" s="35">
        <v>400</v>
      </c>
      <c r="T69" s="35">
        <v>400</v>
      </c>
      <c r="U69" s="35">
        <v>400</v>
      </c>
      <c r="V69" s="43">
        <f t="shared" ref="V69:V110" si="11">SUM(Q69:U69)</f>
        <v>2000</v>
      </c>
      <c r="W69" s="37">
        <f>Q69*('Labour cost esc'!J$14-1)</f>
        <v>16.914580911072097</v>
      </c>
      <c r="X69" s="36">
        <f>R69*('Labour cost esc'!K$14-1)</f>
        <v>17.97591035577879</v>
      </c>
      <c r="Y69" s="36">
        <f>S69*('Labour cost esc'!L$14-1)</f>
        <v>19.03994160138609</v>
      </c>
      <c r="Z69" s="36">
        <f>T69*('Labour cost esc'!M$14-1)</f>
        <v>20.106681525803793</v>
      </c>
      <c r="AA69" s="36">
        <f>U69*('Labour cost esc'!N$14-1)</f>
        <v>21.176137024450448</v>
      </c>
      <c r="AB69" s="43">
        <f t="shared" ref="AB69:AB110" si="12">SUM(W69:AA69)</f>
        <v>95.213251418491211</v>
      </c>
      <c r="AC69" s="37">
        <f t="shared" si="8"/>
        <v>416.91458091107211</v>
      </c>
      <c r="AD69" s="36">
        <f t="shared" si="8"/>
        <v>417.97591035577881</v>
      </c>
      <c r="AE69" s="36">
        <f t="shared" si="8"/>
        <v>419.03994160138609</v>
      </c>
      <c r="AF69" s="36">
        <f t="shared" si="8"/>
        <v>420.10668152580376</v>
      </c>
      <c r="AG69" s="36">
        <f t="shared" si="8"/>
        <v>421.17613702445044</v>
      </c>
      <c r="AH69" s="45">
        <f t="shared" ref="AH69:AH110" si="13">SUM(AC69:AG69)</f>
        <v>2095.2132514184909</v>
      </c>
    </row>
    <row r="70" spans="1:34" s="32" customFormat="1" ht="12.75" customHeight="1" x14ac:dyDescent="0.2">
      <c r="A70" s="7" t="s">
        <v>141</v>
      </c>
      <c r="B70" s="7" t="s">
        <v>47</v>
      </c>
      <c r="C70" s="7" t="s">
        <v>48</v>
      </c>
      <c r="D70" s="7" t="s">
        <v>45</v>
      </c>
      <c r="E70" s="48">
        <f t="shared" si="9"/>
        <v>0</v>
      </c>
      <c r="F70" s="48">
        <f t="shared" si="9"/>
        <v>0</v>
      </c>
      <c r="G70" s="48">
        <f t="shared" si="9"/>
        <v>0</v>
      </c>
      <c r="H70" s="48">
        <f t="shared" si="9"/>
        <v>0</v>
      </c>
      <c r="I70" s="48">
        <f t="shared" si="9"/>
        <v>37.5</v>
      </c>
      <c r="J70" s="43">
        <f t="shared" si="9"/>
        <v>37.5</v>
      </c>
      <c r="K70" s="47"/>
      <c r="L70" s="48"/>
      <c r="M70" s="48"/>
      <c r="N70" s="48"/>
      <c r="O70" s="48">
        <v>6</v>
      </c>
      <c r="P70" s="43">
        <f t="shared" si="10"/>
        <v>6</v>
      </c>
      <c r="Q70" s="38">
        <v>0</v>
      </c>
      <c r="R70" s="35">
        <v>0</v>
      </c>
      <c r="S70" s="35">
        <v>0</v>
      </c>
      <c r="T70" s="35">
        <v>0</v>
      </c>
      <c r="U70" s="35">
        <v>225</v>
      </c>
      <c r="V70" s="43">
        <f t="shared" si="11"/>
        <v>225</v>
      </c>
      <c r="W70" s="37">
        <f>Q70*('Labour cost esc'!J$14-1)</f>
        <v>0</v>
      </c>
      <c r="X70" s="36">
        <f>R70*('Labour cost esc'!K$14-1)</f>
        <v>0</v>
      </c>
      <c r="Y70" s="36">
        <f>S70*('Labour cost esc'!L$14-1)</f>
        <v>0</v>
      </c>
      <c r="Z70" s="36">
        <f>T70*('Labour cost esc'!M$14-1)</f>
        <v>0</v>
      </c>
      <c r="AA70" s="36">
        <f>U70*('Labour cost esc'!N$14-1)</f>
        <v>11.911577076253376</v>
      </c>
      <c r="AB70" s="43">
        <f t="shared" si="12"/>
        <v>11.911577076253376</v>
      </c>
      <c r="AC70" s="37">
        <f t="shared" ref="AC70:AG101" si="14">Q70+W70</f>
        <v>0</v>
      </c>
      <c r="AD70" s="36">
        <f t="shared" si="14"/>
        <v>0</v>
      </c>
      <c r="AE70" s="36">
        <f t="shared" si="14"/>
        <v>0</v>
      </c>
      <c r="AF70" s="36">
        <f t="shared" si="14"/>
        <v>0</v>
      </c>
      <c r="AG70" s="36">
        <f t="shared" si="14"/>
        <v>236.91157707625337</v>
      </c>
      <c r="AH70" s="45">
        <f t="shared" si="13"/>
        <v>236.91157707625337</v>
      </c>
    </row>
    <row r="71" spans="1:34" s="32" customFormat="1" ht="12.75" customHeight="1" x14ac:dyDescent="0.2">
      <c r="A71" s="7" t="s">
        <v>142</v>
      </c>
      <c r="B71" s="7" t="s">
        <v>47</v>
      </c>
      <c r="C71" s="7" t="s">
        <v>48</v>
      </c>
      <c r="D71" s="7" t="s">
        <v>58</v>
      </c>
      <c r="E71" s="48">
        <f t="shared" si="9"/>
        <v>80</v>
      </c>
      <c r="F71" s="48">
        <f t="shared" si="9"/>
        <v>80</v>
      </c>
      <c r="G71" s="48">
        <f t="shared" si="9"/>
        <v>80</v>
      </c>
      <c r="H71" s="48">
        <f t="shared" si="9"/>
        <v>80</v>
      </c>
      <c r="I71" s="48">
        <f t="shared" si="9"/>
        <v>80</v>
      </c>
      <c r="J71" s="43">
        <f t="shared" si="9"/>
        <v>80</v>
      </c>
      <c r="K71" s="47">
        <v>3</v>
      </c>
      <c r="L71" s="48">
        <v>3</v>
      </c>
      <c r="M71" s="48">
        <v>3</v>
      </c>
      <c r="N71" s="48">
        <v>3</v>
      </c>
      <c r="O71" s="48">
        <v>3</v>
      </c>
      <c r="P71" s="43">
        <f t="shared" si="10"/>
        <v>15</v>
      </c>
      <c r="Q71" s="38">
        <v>240</v>
      </c>
      <c r="R71" s="35">
        <v>240</v>
      </c>
      <c r="S71" s="35">
        <v>240</v>
      </c>
      <c r="T71" s="35">
        <v>240</v>
      </c>
      <c r="U71" s="35">
        <v>240</v>
      </c>
      <c r="V71" s="43">
        <f t="shared" si="11"/>
        <v>1200</v>
      </c>
      <c r="W71" s="37">
        <f>Q71*('Labour cost esc'!J$14-1)</f>
        <v>10.148748546643258</v>
      </c>
      <c r="X71" s="36">
        <f>R71*('Labour cost esc'!K$14-1)</f>
        <v>10.785546213467274</v>
      </c>
      <c r="Y71" s="36">
        <f>S71*('Labour cost esc'!L$14-1)</f>
        <v>11.423964960831654</v>
      </c>
      <c r="Z71" s="36">
        <f>T71*('Labour cost esc'!M$14-1)</f>
        <v>12.064008915482276</v>
      </c>
      <c r="AA71" s="36">
        <f>U71*('Labour cost esc'!N$14-1)</f>
        <v>12.705682214670269</v>
      </c>
      <c r="AB71" s="43">
        <f t="shared" si="12"/>
        <v>57.127950851094731</v>
      </c>
      <c r="AC71" s="37">
        <f t="shared" si="14"/>
        <v>250.14874854664325</v>
      </c>
      <c r="AD71" s="36">
        <f t="shared" si="14"/>
        <v>250.78554621346728</v>
      </c>
      <c r="AE71" s="36">
        <f t="shared" si="14"/>
        <v>251.42396496083165</v>
      </c>
      <c r="AF71" s="36">
        <f t="shared" si="14"/>
        <v>252.06400891548228</v>
      </c>
      <c r="AG71" s="36">
        <f t="shared" si="14"/>
        <v>252.70568221467028</v>
      </c>
      <c r="AH71" s="45">
        <f t="shared" si="13"/>
        <v>1257.1279508510947</v>
      </c>
    </row>
    <row r="72" spans="1:34" s="32" customFormat="1" ht="12.75" customHeight="1" x14ac:dyDescent="0.2">
      <c r="A72" s="7" t="s">
        <v>143</v>
      </c>
      <c r="B72" s="7" t="s">
        <v>143</v>
      </c>
      <c r="C72" s="7" t="s">
        <v>89</v>
      </c>
      <c r="D72" s="7" t="s">
        <v>58</v>
      </c>
      <c r="E72" s="48">
        <f t="shared" si="9"/>
        <v>550</v>
      </c>
      <c r="F72" s="48">
        <f t="shared" si="9"/>
        <v>550</v>
      </c>
      <c r="G72" s="48">
        <f t="shared" si="9"/>
        <v>850</v>
      </c>
      <c r="H72" s="48">
        <f t="shared" si="9"/>
        <v>850</v>
      </c>
      <c r="I72" s="48">
        <f t="shared" si="9"/>
        <v>850</v>
      </c>
      <c r="J72" s="43">
        <f t="shared" si="9"/>
        <v>678.57142857142856</v>
      </c>
      <c r="K72" s="47">
        <v>2</v>
      </c>
      <c r="L72" s="48">
        <v>2</v>
      </c>
      <c r="M72" s="48">
        <v>1</v>
      </c>
      <c r="N72" s="48">
        <v>1</v>
      </c>
      <c r="O72" s="48">
        <v>1</v>
      </c>
      <c r="P72" s="43">
        <f t="shared" si="10"/>
        <v>7</v>
      </c>
      <c r="Q72" s="38">
        <v>1100</v>
      </c>
      <c r="R72" s="35">
        <v>1100</v>
      </c>
      <c r="S72" s="35">
        <v>850</v>
      </c>
      <c r="T72" s="35">
        <v>850</v>
      </c>
      <c r="U72" s="35">
        <v>850</v>
      </c>
      <c r="V72" s="43">
        <f t="shared" si="11"/>
        <v>4750</v>
      </c>
      <c r="W72" s="37">
        <f>Q72*('Labour cost esc'!J$14-1)</f>
        <v>46.515097505448267</v>
      </c>
      <c r="X72" s="36">
        <f>R72*('Labour cost esc'!K$14-1)</f>
        <v>49.433753478391672</v>
      </c>
      <c r="Y72" s="36">
        <f>S72*('Labour cost esc'!L$14-1)</f>
        <v>40.459875902945441</v>
      </c>
      <c r="Z72" s="36">
        <f>T72*('Labour cost esc'!M$14-1)</f>
        <v>42.726698242333057</v>
      </c>
      <c r="AA72" s="36">
        <f>U72*('Labour cost esc'!N$14-1)</f>
        <v>44.9992911769572</v>
      </c>
      <c r="AB72" s="43">
        <f t="shared" si="12"/>
        <v>224.13471630607566</v>
      </c>
      <c r="AC72" s="37">
        <f t="shared" si="14"/>
        <v>1146.5150975054482</v>
      </c>
      <c r="AD72" s="36">
        <f t="shared" si="14"/>
        <v>1149.4337534783917</v>
      </c>
      <c r="AE72" s="36">
        <f t="shared" si="14"/>
        <v>890.45987590294544</v>
      </c>
      <c r="AF72" s="36">
        <f t="shared" si="14"/>
        <v>892.7266982423331</v>
      </c>
      <c r="AG72" s="36">
        <f t="shared" si="14"/>
        <v>894.99929117695717</v>
      </c>
      <c r="AH72" s="45">
        <f t="shared" si="13"/>
        <v>4974.1347163060755</v>
      </c>
    </row>
    <row r="73" spans="1:34" s="32" customFormat="1" ht="12.75" customHeight="1" x14ac:dyDescent="0.2">
      <c r="A73" s="7" t="s">
        <v>144</v>
      </c>
      <c r="B73" s="7" t="s">
        <v>50</v>
      </c>
      <c r="C73" s="7" t="s">
        <v>89</v>
      </c>
      <c r="D73" s="7" t="s">
        <v>58</v>
      </c>
      <c r="E73" s="48">
        <f t="shared" si="9"/>
        <v>900</v>
      </c>
      <c r="F73" s="48">
        <f t="shared" si="9"/>
        <v>0</v>
      </c>
      <c r="G73" s="48">
        <f t="shared" si="9"/>
        <v>0</v>
      </c>
      <c r="H73" s="48">
        <f t="shared" si="9"/>
        <v>0</v>
      </c>
      <c r="I73" s="48">
        <f t="shared" si="9"/>
        <v>0</v>
      </c>
      <c r="J73" s="43">
        <f t="shared" si="9"/>
        <v>900</v>
      </c>
      <c r="K73" s="47">
        <v>1</v>
      </c>
      <c r="L73" s="48"/>
      <c r="M73" s="48"/>
      <c r="N73" s="48"/>
      <c r="O73" s="48"/>
      <c r="P73" s="43">
        <f t="shared" si="10"/>
        <v>1</v>
      </c>
      <c r="Q73" s="38">
        <v>900</v>
      </c>
      <c r="R73" s="35">
        <v>0</v>
      </c>
      <c r="S73" s="35">
        <v>0</v>
      </c>
      <c r="T73" s="35">
        <v>0</v>
      </c>
      <c r="U73" s="35">
        <v>0</v>
      </c>
      <c r="V73" s="43">
        <f t="shared" si="11"/>
        <v>900</v>
      </c>
      <c r="W73" s="37">
        <f>Q73*('Labour cost esc'!J$14-1)</f>
        <v>38.057807049912221</v>
      </c>
      <c r="X73" s="36">
        <f>R73*('Labour cost esc'!K$14-1)</f>
        <v>0</v>
      </c>
      <c r="Y73" s="36">
        <f>S73*('Labour cost esc'!L$14-1)</f>
        <v>0</v>
      </c>
      <c r="Z73" s="36">
        <f>T73*('Labour cost esc'!M$14-1)</f>
        <v>0</v>
      </c>
      <c r="AA73" s="36">
        <f>U73*('Labour cost esc'!N$14-1)</f>
        <v>0</v>
      </c>
      <c r="AB73" s="43">
        <f t="shared" si="12"/>
        <v>38.057807049912221</v>
      </c>
      <c r="AC73" s="37">
        <f t="shared" si="14"/>
        <v>938.05780704991218</v>
      </c>
      <c r="AD73" s="36">
        <f t="shared" si="14"/>
        <v>0</v>
      </c>
      <c r="AE73" s="36">
        <f t="shared" si="14"/>
        <v>0</v>
      </c>
      <c r="AF73" s="36">
        <f t="shared" si="14"/>
        <v>0</v>
      </c>
      <c r="AG73" s="36">
        <f t="shared" si="14"/>
        <v>0</v>
      </c>
      <c r="AH73" s="45">
        <f t="shared" si="13"/>
        <v>938.05780704991218</v>
      </c>
    </row>
    <row r="74" spans="1:34" s="32" customFormat="1" ht="12.75" customHeight="1" x14ac:dyDescent="0.2">
      <c r="A74" s="7" t="s">
        <v>145</v>
      </c>
      <c r="B74" s="7" t="s">
        <v>50</v>
      </c>
      <c r="C74" s="7" t="s">
        <v>57</v>
      </c>
      <c r="D74" s="7" t="s">
        <v>64</v>
      </c>
      <c r="E74" s="48">
        <f t="shared" si="9"/>
        <v>55</v>
      </c>
      <c r="F74" s="48">
        <f t="shared" si="9"/>
        <v>55</v>
      </c>
      <c r="G74" s="48">
        <f t="shared" si="9"/>
        <v>55</v>
      </c>
      <c r="H74" s="48">
        <f t="shared" si="9"/>
        <v>55</v>
      </c>
      <c r="I74" s="48">
        <f t="shared" si="9"/>
        <v>55</v>
      </c>
      <c r="J74" s="43">
        <f t="shared" si="9"/>
        <v>55</v>
      </c>
      <c r="K74" s="47">
        <v>2</v>
      </c>
      <c r="L74" s="48">
        <v>2</v>
      </c>
      <c r="M74" s="48">
        <v>2</v>
      </c>
      <c r="N74" s="48">
        <v>2</v>
      </c>
      <c r="O74" s="48">
        <v>2</v>
      </c>
      <c r="P74" s="43">
        <f t="shared" si="10"/>
        <v>10</v>
      </c>
      <c r="Q74" s="38">
        <v>110</v>
      </c>
      <c r="R74" s="35">
        <v>110</v>
      </c>
      <c r="S74" s="35">
        <v>110</v>
      </c>
      <c r="T74" s="35">
        <v>110</v>
      </c>
      <c r="U74" s="35">
        <v>110</v>
      </c>
      <c r="V74" s="43">
        <f t="shared" si="11"/>
        <v>550</v>
      </c>
      <c r="W74" s="37">
        <f>Q74*('Labour cost esc'!J$14-1)</f>
        <v>4.6515097505448271</v>
      </c>
      <c r="X74" s="36">
        <f>R74*('Labour cost esc'!K$14-1)</f>
        <v>4.9433753478391669</v>
      </c>
      <c r="Y74" s="36">
        <f>S74*('Labour cost esc'!L$14-1)</f>
        <v>5.2359839403811748</v>
      </c>
      <c r="Z74" s="36">
        <f>T74*('Labour cost esc'!M$14-1)</f>
        <v>5.5293374195960432</v>
      </c>
      <c r="AA74" s="36">
        <f>U74*('Labour cost esc'!N$14-1)</f>
        <v>5.8234376817238731</v>
      </c>
      <c r="AB74" s="43">
        <f t="shared" si="12"/>
        <v>26.183644140085086</v>
      </c>
      <c r="AC74" s="37">
        <f t="shared" si="14"/>
        <v>114.65150975054483</v>
      </c>
      <c r="AD74" s="36">
        <f t="shared" si="14"/>
        <v>114.94337534783917</v>
      </c>
      <c r="AE74" s="36">
        <f t="shared" si="14"/>
        <v>115.23598394038117</v>
      </c>
      <c r="AF74" s="36">
        <f t="shared" si="14"/>
        <v>115.52933741959605</v>
      </c>
      <c r="AG74" s="36">
        <f t="shared" si="14"/>
        <v>115.82343768172387</v>
      </c>
      <c r="AH74" s="45">
        <f t="shared" si="13"/>
        <v>576.18364414008511</v>
      </c>
    </row>
    <row r="75" spans="1:34" s="32" customFormat="1" ht="12.75" customHeight="1" x14ac:dyDescent="0.2">
      <c r="A75" s="7" t="s">
        <v>146</v>
      </c>
      <c r="B75" s="7" t="s">
        <v>66</v>
      </c>
      <c r="C75" s="7" t="s">
        <v>63</v>
      </c>
      <c r="D75" s="7" t="s">
        <v>45</v>
      </c>
      <c r="E75" s="48">
        <f t="shared" si="9"/>
        <v>0</v>
      </c>
      <c r="F75" s="48">
        <f t="shared" si="9"/>
        <v>0</v>
      </c>
      <c r="G75" s="48">
        <f t="shared" si="9"/>
        <v>50</v>
      </c>
      <c r="H75" s="48">
        <f t="shared" si="9"/>
        <v>0</v>
      </c>
      <c r="I75" s="48">
        <f t="shared" si="9"/>
        <v>0</v>
      </c>
      <c r="J75" s="43">
        <f t="shared" si="9"/>
        <v>50</v>
      </c>
      <c r="K75" s="47"/>
      <c r="L75" s="48"/>
      <c r="M75" s="48">
        <v>1</v>
      </c>
      <c r="N75" s="48"/>
      <c r="O75" s="48"/>
      <c r="P75" s="43">
        <f t="shared" si="10"/>
        <v>1</v>
      </c>
      <c r="Q75" s="38">
        <v>0</v>
      </c>
      <c r="R75" s="35">
        <v>0</v>
      </c>
      <c r="S75" s="35">
        <v>50</v>
      </c>
      <c r="T75" s="35">
        <v>0</v>
      </c>
      <c r="U75" s="35">
        <v>0</v>
      </c>
      <c r="V75" s="43">
        <f t="shared" si="11"/>
        <v>50</v>
      </c>
      <c r="W75" s="37">
        <f>Q75*('Labour cost esc'!J$14-1)</f>
        <v>0</v>
      </c>
      <c r="X75" s="36">
        <f>R75*('Labour cost esc'!K$14-1)</f>
        <v>0</v>
      </c>
      <c r="Y75" s="36">
        <f>S75*('Labour cost esc'!L$14-1)</f>
        <v>2.3799927001732613</v>
      </c>
      <c r="Z75" s="36">
        <f>T75*('Labour cost esc'!M$14-1)</f>
        <v>0</v>
      </c>
      <c r="AA75" s="36">
        <f>U75*('Labour cost esc'!N$14-1)</f>
        <v>0</v>
      </c>
      <c r="AB75" s="43">
        <f t="shared" si="12"/>
        <v>2.3799927001732613</v>
      </c>
      <c r="AC75" s="37">
        <f t="shared" si="14"/>
        <v>0</v>
      </c>
      <c r="AD75" s="36">
        <f t="shared" si="14"/>
        <v>0</v>
      </c>
      <c r="AE75" s="36">
        <f t="shared" si="14"/>
        <v>52.379992700173261</v>
      </c>
      <c r="AF75" s="36">
        <f t="shared" si="14"/>
        <v>0</v>
      </c>
      <c r="AG75" s="36">
        <f t="shared" si="14"/>
        <v>0</v>
      </c>
      <c r="AH75" s="45">
        <f t="shared" si="13"/>
        <v>52.379992700173261</v>
      </c>
    </row>
    <row r="76" spans="1:34" s="32" customFormat="1" ht="12.75" customHeight="1" x14ac:dyDescent="0.2">
      <c r="A76" s="7" t="s">
        <v>147</v>
      </c>
      <c r="B76" s="7" t="s">
        <v>50</v>
      </c>
      <c r="C76" s="7" t="s">
        <v>57</v>
      </c>
      <c r="D76" s="7" t="s">
        <v>58</v>
      </c>
      <c r="E76" s="48">
        <f t="shared" si="9"/>
        <v>300</v>
      </c>
      <c r="F76" s="48">
        <f t="shared" si="9"/>
        <v>300</v>
      </c>
      <c r="G76" s="48">
        <f t="shared" si="9"/>
        <v>300</v>
      </c>
      <c r="H76" s="48">
        <f t="shared" si="9"/>
        <v>300</v>
      </c>
      <c r="I76" s="48">
        <f t="shared" si="9"/>
        <v>300</v>
      </c>
      <c r="J76" s="43">
        <f t="shared" si="9"/>
        <v>300</v>
      </c>
      <c r="K76" s="47">
        <v>1</v>
      </c>
      <c r="L76" s="48">
        <v>1</v>
      </c>
      <c r="M76" s="48">
        <v>1</v>
      </c>
      <c r="N76" s="48">
        <v>1</v>
      </c>
      <c r="O76" s="48">
        <v>1</v>
      </c>
      <c r="P76" s="43">
        <f t="shared" si="10"/>
        <v>5</v>
      </c>
      <c r="Q76" s="38">
        <v>300</v>
      </c>
      <c r="R76" s="35">
        <v>300</v>
      </c>
      <c r="S76" s="35">
        <v>300</v>
      </c>
      <c r="T76" s="35">
        <v>300</v>
      </c>
      <c r="U76" s="35">
        <v>300</v>
      </c>
      <c r="V76" s="43">
        <f t="shared" si="11"/>
        <v>1500</v>
      </c>
      <c r="W76" s="37">
        <f>Q76*('Labour cost esc'!J$14-1)</f>
        <v>12.685935683304074</v>
      </c>
      <c r="X76" s="36">
        <f>R76*('Labour cost esc'!K$14-1)</f>
        <v>13.481932766834092</v>
      </c>
      <c r="Y76" s="36">
        <f>S76*('Labour cost esc'!L$14-1)</f>
        <v>14.279956201039568</v>
      </c>
      <c r="Z76" s="36">
        <f>T76*('Labour cost esc'!M$14-1)</f>
        <v>15.080011144352845</v>
      </c>
      <c r="AA76" s="36">
        <f>U76*('Labour cost esc'!N$14-1)</f>
        <v>15.882102768337836</v>
      </c>
      <c r="AB76" s="43">
        <f t="shared" si="12"/>
        <v>71.409938563868408</v>
      </c>
      <c r="AC76" s="37">
        <f t="shared" si="14"/>
        <v>312.68593568330408</v>
      </c>
      <c r="AD76" s="36">
        <f t="shared" si="14"/>
        <v>313.48193276683412</v>
      </c>
      <c r="AE76" s="36">
        <f t="shared" si="14"/>
        <v>314.27995620103957</v>
      </c>
      <c r="AF76" s="36">
        <f t="shared" si="14"/>
        <v>315.08001114435285</v>
      </c>
      <c r="AG76" s="36">
        <f t="shared" si="14"/>
        <v>315.88210276833786</v>
      </c>
      <c r="AH76" s="45">
        <f t="shared" si="13"/>
        <v>1571.4099385638688</v>
      </c>
    </row>
    <row r="77" spans="1:34" s="32" customFormat="1" ht="12.75" customHeight="1" x14ac:dyDescent="0.2">
      <c r="A77" s="7" t="s">
        <v>148</v>
      </c>
      <c r="B77" s="7" t="s">
        <v>50</v>
      </c>
      <c r="C77" s="7" t="s">
        <v>89</v>
      </c>
      <c r="D77" s="7" t="s">
        <v>149</v>
      </c>
      <c r="E77" s="48">
        <f t="shared" si="9"/>
        <v>40</v>
      </c>
      <c r="F77" s="48">
        <f t="shared" si="9"/>
        <v>40</v>
      </c>
      <c r="G77" s="48">
        <f t="shared" si="9"/>
        <v>40</v>
      </c>
      <c r="H77" s="48">
        <f t="shared" si="9"/>
        <v>40</v>
      </c>
      <c r="I77" s="48">
        <f t="shared" si="9"/>
        <v>40</v>
      </c>
      <c r="J77" s="43">
        <f t="shared" si="9"/>
        <v>40</v>
      </c>
      <c r="K77" s="47">
        <v>2</v>
      </c>
      <c r="L77" s="48">
        <v>2</v>
      </c>
      <c r="M77" s="48">
        <v>2</v>
      </c>
      <c r="N77" s="48">
        <v>2</v>
      </c>
      <c r="O77" s="48">
        <v>2</v>
      </c>
      <c r="P77" s="43">
        <f t="shared" si="10"/>
        <v>10</v>
      </c>
      <c r="Q77" s="38">
        <v>80</v>
      </c>
      <c r="R77" s="35">
        <v>80</v>
      </c>
      <c r="S77" s="35">
        <v>80</v>
      </c>
      <c r="T77" s="35">
        <v>80</v>
      </c>
      <c r="U77" s="35">
        <v>80</v>
      </c>
      <c r="V77" s="43">
        <f t="shared" si="11"/>
        <v>400</v>
      </c>
      <c r="W77" s="37">
        <f>Q77*('Labour cost esc'!J$14-1)</f>
        <v>3.3829161822144194</v>
      </c>
      <c r="X77" s="36">
        <f>R77*('Labour cost esc'!K$14-1)</f>
        <v>3.5951820711557581</v>
      </c>
      <c r="Y77" s="36">
        <f>S77*('Labour cost esc'!L$14-1)</f>
        <v>3.807988320277218</v>
      </c>
      <c r="Z77" s="36">
        <f>T77*('Labour cost esc'!M$14-1)</f>
        <v>4.0213363051607587</v>
      </c>
      <c r="AA77" s="36">
        <f>U77*('Labour cost esc'!N$14-1)</f>
        <v>4.2352274048900895</v>
      </c>
      <c r="AB77" s="43">
        <f t="shared" si="12"/>
        <v>19.042650283698244</v>
      </c>
      <c r="AC77" s="37">
        <f t="shared" si="14"/>
        <v>83.382916182214416</v>
      </c>
      <c r="AD77" s="36">
        <f t="shared" si="14"/>
        <v>83.595182071155762</v>
      </c>
      <c r="AE77" s="36">
        <f t="shared" si="14"/>
        <v>83.807988320277218</v>
      </c>
      <c r="AF77" s="36">
        <f t="shared" si="14"/>
        <v>84.021336305160759</v>
      </c>
      <c r="AG77" s="36">
        <f t="shared" si="14"/>
        <v>84.235227404890082</v>
      </c>
      <c r="AH77" s="45">
        <f t="shared" si="13"/>
        <v>419.04265028369821</v>
      </c>
    </row>
    <row r="78" spans="1:34" s="32" customFormat="1" ht="12.75" customHeight="1" x14ac:dyDescent="0.2">
      <c r="A78" s="7" t="s">
        <v>150</v>
      </c>
      <c r="B78" s="7" t="s">
        <v>151</v>
      </c>
      <c r="C78" s="7" t="s">
        <v>63</v>
      </c>
      <c r="D78" s="7" t="s">
        <v>52</v>
      </c>
      <c r="E78" s="48">
        <f t="shared" si="9"/>
        <v>0</v>
      </c>
      <c r="F78" s="48">
        <f t="shared" si="9"/>
        <v>0</v>
      </c>
      <c r="G78" s="48">
        <f t="shared" si="9"/>
        <v>0</v>
      </c>
      <c r="H78" s="48">
        <f t="shared" si="9"/>
        <v>0</v>
      </c>
      <c r="I78" s="48">
        <f t="shared" si="9"/>
        <v>0</v>
      </c>
      <c r="J78" s="43">
        <f t="shared" si="9"/>
        <v>0</v>
      </c>
      <c r="K78" s="47"/>
      <c r="L78" s="48"/>
      <c r="M78" s="48"/>
      <c r="N78" s="48"/>
      <c r="O78" s="48"/>
      <c r="P78" s="43">
        <f>SUM(K78:O78)</f>
        <v>0</v>
      </c>
      <c r="Q78" s="38">
        <v>0</v>
      </c>
      <c r="R78" s="35">
        <v>0</v>
      </c>
      <c r="S78" s="35">
        <v>250</v>
      </c>
      <c r="T78" s="35">
        <v>250</v>
      </c>
      <c r="U78" s="35">
        <v>0</v>
      </c>
      <c r="V78" s="43">
        <f t="shared" si="11"/>
        <v>500</v>
      </c>
      <c r="W78" s="37">
        <f>Q78*('Labour cost esc'!J$14-1)</f>
        <v>0</v>
      </c>
      <c r="X78" s="36">
        <f>R78*('Labour cost esc'!K$14-1)</f>
        <v>0</v>
      </c>
      <c r="Y78" s="36">
        <f>S78*('Labour cost esc'!L$14-1)</f>
        <v>11.899963500866306</v>
      </c>
      <c r="Z78" s="36">
        <f>T78*('Labour cost esc'!M$14-1)</f>
        <v>12.566675953627371</v>
      </c>
      <c r="AA78" s="36">
        <f>U78*('Labour cost esc'!N$14-1)</f>
        <v>0</v>
      </c>
      <c r="AB78" s="43">
        <f t="shared" si="12"/>
        <v>24.466639454493677</v>
      </c>
      <c r="AC78" s="37">
        <f t="shared" si="14"/>
        <v>0</v>
      </c>
      <c r="AD78" s="36">
        <f t="shared" si="14"/>
        <v>0</v>
      </c>
      <c r="AE78" s="36">
        <f t="shared" si="14"/>
        <v>261.89996350086631</v>
      </c>
      <c r="AF78" s="36">
        <f t="shared" si="14"/>
        <v>262.5666759536274</v>
      </c>
      <c r="AG78" s="36">
        <f t="shared" si="14"/>
        <v>0</v>
      </c>
      <c r="AH78" s="45">
        <f t="shared" si="13"/>
        <v>524.4666394544937</v>
      </c>
    </row>
    <row r="79" spans="1:34" s="32" customFormat="1" ht="12.75" customHeight="1" x14ac:dyDescent="0.2">
      <c r="A79" s="7" t="s">
        <v>152</v>
      </c>
      <c r="B79" s="7" t="s">
        <v>54</v>
      </c>
      <c r="C79" s="7" t="s">
        <v>57</v>
      </c>
      <c r="D79" s="7" t="s">
        <v>58</v>
      </c>
      <c r="E79" s="48">
        <f t="shared" si="9"/>
        <v>0</v>
      </c>
      <c r="F79" s="48">
        <f t="shared" si="9"/>
        <v>0</v>
      </c>
      <c r="G79" s="48">
        <f t="shared" si="9"/>
        <v>15</v>
      </c>
      <c r="H79" s="48">
        <f t="shared" si="9"/>
        <v>0</v>
      </c>
      <c r="I79" s="48">
        <f t="shared" si="9"/>
        <v>0</v>
      </c>
      <c r="J79" s="43">
        <f t="shared" si="9"/>
        <v>15</v>
      </c>
      <c r="K79" s="47"/>
      <c r="L79" s="48"/>
      <c r="M79" s="48">
        <v>13</v>
      </c>
      <c r="N79" s="48">
        <v>0</v>
      </c>
      <c r="O79" s="48">
        <v>0</v>
      </c>
      <c r="P79" s="43">
        <f t="shared" si="10"/>
        <v>13</v>
      </c>
      <c r="Q79" s="38">
        <v>0</v>
      </c>
      <c r="R79" s="35">
        <v>0</v>
      </c>
      <c r="S79" s="35">
        <v>195</v>
      </c>
      <c r="T79" s="35">
        <v>0</v>
      </c>
      <c r="U79" s="35">
        <v>0</v>
      </c>
      <c r="V79" s="43">
        <f t="shared" si="11"/>
        <v>195</v>
      </c>
      <c r="W79" s="37">
        <f>Q79*('Labour cost esc'!J$14-1)</f>
        <v>0</v>
      </c>
      <c r="X79" s="36">
        <f>R79*('Labour cost esc'!K$14-1)</f>
        <v>0</v>
      </c>
      <c r="Y79" s="36">
        <f>S79*('Labour cost esc'!L$14-1)</f>
        <v>9.2819715306757189</v>
      </c>
      <c r="Z79" s="36">
        <f>T79*('Labour cost esc'!M$14-1)</f>
        <v>0</v>
      </c>
      <c r="AA79" s="36">
        <f>U79*('Labour cost esc'!N$14-1)</f>
        <v>0</v>
      </c>
      <c r="AB79" s="43">
        <f t="shared" si="12"/>
        <v>9.2819715306757189</v>
      </c>
      <c r="AC79" s="37">
        <f t="shared" si="14"/>
        <v>0</v>
      </c>
      <c r="AD79" s="36">
        <f t="shared" si="14"/>
        <v>0</v>
      </c>
      <c r="AE79" s="36">
        <f t="shared" si="14"/>
        <v>204.28197153067572</v>
      </c>
      <c r="AF79" s="36">
        <f t="shared" si="14"/>
        <v>0</v>
      </c>
      <c r="AG79" s="36">
        <f t="shared" si="14"/>
        <v>0</v>
      </c>
      <c r="AH79" s="45">
        <f t="shared" si="13"/>
        <v>204.28197153067572</v>
      </c>
    </row>
    <row r="80" spans="1:34" s="32" customFormat="1" ht="12.75" customHeight="1" x14ac:dyDescent="0.2">
      <c r="A80" s="7" t="s">
        <v>153</v>
      </c>
      <c r="B80" s="7" t="s">
        <v>54</v>
      </c>
      <c r="C80" s="7" t="s">
        <v>57</v>
      </c>
      <c r="D80" s="7" t="s">
        <v>45</v>
      </c>
      <c r="E80" s="48">
        <f t="shared" si="9"/>
        <v>0</v>
      </c>
      <c r="F80" s="48">
        <f t="shared" si="9"/>
        <v>0</v>
      </c>
      <c r="G80" s="48">
        <f t="shared" si="9"/>
        <v>19.999999999999996</v>
      </c>
      <c r="H80" s="48">
        <f t="shared" si="9"/>
        <v>20</v>
      </c>
      <c r="I80" s="48">
        <f t="shared" si="9"/>
        <v>20</v>
      </c>
      <c r="J80" s="43">
        <f t="shared" si="9"/>
        <v>20</v>
      </c>
      <c r="K80" s="47"/>
      <c r="L80" s="48"/>
      <c r="M80" s="48">
        <v>17</v>
      </c>
      <c r="N80" s="48">
        <v>17.5</v>
      </c>
      <c r="O80" s="48">
        <v>17.5</v>
      </c>
      <c r="P80" s="43">
        <f t="shared" si="10"/>
        <v>52</v>
      </c>
      <c r="Q80" s="38">
        <v>0</v>
      </c>
      <c r="R80" s="35">
        <v>0</v>
      </c>
      <c r="S80" s="35">
        <v>339.99999999999994</v>
      </c>
      <c r="T80" s="35">
        <v>350</v>
      </c>
      <c r="U80" s="35">
        <v>350</v>
      </c>
      <c r="V80" s="43">
        <f t="shared" si="11"/>
        <v>1040</v>
      </c>
      <c r="W80" s="37">
        <f>Q80*('Labour cost esc'!J$14-1)</f>
        <v>0</v>
      </c>
      <c r="X80" s="36">
        <f>R80*('Labour cost esc'!K$14-1)</f>
        <v>0</v>
      </c>
      <c r="Y80" s="36">
        <f>S80*('Labour cost esc'!L$14-1)</f>
        <v>16.183950361178173</v>
      </c>
      <c r="Z80" s="36">
        <f>T80*('Labour cost esc'!M$14-1)</f>
        <v>17.593346335078319</v>
      </c>
      <c r="AA80" s="36">
        <f>U80*('Labour cost esc'!N$14-1)</f>
        <v>18.529119896394143</v>
      </c>
      <c r="AB80" s="43">
        <f t="shared" si="12"/>
        <v>52.306416592650635</v>
      </c>
      <c r="AC80" s="37">
        <f t="shared" si="14"/>
        <v>0</v>
      </c>
      <c r="AD80" s="36">
        <f t="shared" si="14"/>
        <v>0</v>
      </c>
      <c r="AE80" s="36">
        <f t="shared" si="14"/>
        <v>356.18395036117812</v>
      </c>
      <c r="AF80" s="36">
        <f t="shared" si="14"/>
        <v>367.59334633507831</v>
      </c>
      <c r="AG80" s="36">
        <f t="shared" si="14"/>
        <v>368.52911989639415</v>
      </c>
      <c r="AH80" s="45">
        <f t="shared" si="13"/>
        <v>1092.3064165926505</v>
      </c>
    </row>
    <row r="81" spans="1:34" s="32" customFormat="1" ht="12.75" customHeight="1" x14ac:dyDescent="0.2">
      <c r="A81" s="7" t="s">
        <v>154</v>
      </c>
      <c r="B81" s="7" t="s">
        <v>82</v>
      </c>
      <c r="C81" s="7" t="s">
        <v>51</v>
      </c>
      <c r="D81" s="7" t="s">
        <v>52</v>
      </c>
      <c r="E81" s="48">
        <f t="shared" si="9"/>
        <v>0</v>
      </c>
      <c r="F81" s="48">
        <f t="shared" si="9"/>
        <v>0</v>
      </c>
      <c r="G81" s="48">
        <f t="shared" si="9"/>
        <v>0</v>
      </c>
      <c r="H81" s="48">
        <f t="shared" si="9"/>
        <v>0</v>
      </c>
      <c r="I81" s="48">
        <f t="shared" si="9"/>
        <v>0</v>
      </c>
      <c r="J81" s="43">
        <f t="shared" si="9"/>
        <v>0</v>
      </c>
      <c r="K81" s="47"/>
      <c r="L81" s="48"/>
      <c r="M81" s="48"/>
      <c r="N81" s="48"/>
      <c r="O81" s="48"/>
      <c r="P81" s="43">
        <f t="shared" si="10"/>
        <v>0</v>
      </c>
      <c r="Q81" s="38">
        <v>0</v>
      </c>
      <c r="R81" s="35">
        <v>0</v>
      </c>
      <c r="S81" s="35">
        <v>0</v>
      </c>
      <c r="T81" s="35">
        <v>0</v>
      </c>
      <c r="U81" s="35">
        <v>70</v>
      </c>
      <c r="V81" s="43">
        <f t="shared" si="11"/>
        <v>70</v>
      </c>
      <c r="W81" s="37">
        <f>Q81*('Labour cost esc'!J$14-1)</f>
        <v>0</v>
      </c>
      <c r="X81" s="36">
        <f>R81*('Labour cost esc'!K$14-1)</f>
        <v>0</v>
      </c>
      <c r="Y81" s="36">
        <f>S81*('Labour cost esc'!L$14-1)</f>
        <v>0</v>
      </c>
      <c r="Z81" s="36">
        <f>T81*('Labour cost esc'!M$14-1)</f>
        <v>0</v>
      </c>
      <c r="AA81" s="36">
        <f>U81*('Labour cost esc'!N$14-1)</f>
        <v>3.7058239792788283</v>
      </c>
      <c r="AB81" s="43">
        <f t="shared" si="12"/>
        <v>3.7058239792788283</v>
      </c>
      <c r="AC81" s="37">
        <f t="shared" si="14"/>
        <v>0</v>
      </c>
      <c r="AD81" s="36">
        <f t="shared" si="14"/>
        <v>0</v>
      </c>
      <c r="AE81" s="36">
        <f t="shared" si="14"/>
        <v>0</v>
      </c>
      <c r="AF81" s="36">
        <f t="shared" si="14"/>
        <v>0</v>
      </c>
      <c r="AG81" s="36">
        <f t="shared" si="14"/>
        <v>73.705823979278833</v>
      </c>
      <c r="AH81" s="45">
        <f t="shared" si="13"/>
        <v>73.705823979278833</v>
      </c>
    </row>
    <row r="82" spans="1:34" s="32" customFormat="1" ht="12.75" customHeight="1" x14ac:dyDescent="0.2">
      <c r="A82" s="7" t="s">
        <v>155</v>
      </c>
      <c r="B82" s="7" t="s">
        <v>50</v>
      </c>
      <c r="C82" s="7" t="s">
        <v>89</v>
      </c>
      <c r="D82" s="7" t="s">
        <v>58</v>
      </c>
      <c r="E82" s="48">
        <f t="shared" si="9"/>
        <v>0</v>
      </c>
      <c r="F82" s="48">
        <f t="shared" si="9"/>
        <v>0</v>
      </c>
      <c r="G82" s="48">
        <f t="shared" si="9"/>
        <v>0</v>
      </c>
      <c r="H82" s="48">
        <f t="shared" si="9"/>
        <v>0</v>
      </c>
      <c r="I82" s="48">
        <f t="shared" si="9"/>
        <v>0</v>
      </c>
      <c r="J82" s="43">
        <f t="shared" si="9"/>
        <v>0</v>
      </c>
      <c r="K82" s="47"/>
      <c r="L82" s="48"/>
      <c r="M82" s="48"/>
      <c r="N82" s="48"/>
      <c r="O82" s="48"/>
      <c r="P82" s="43">
        <f t="shared" si="10"/>
        <v>0</v>
      </c>
      <c r="Q82" s="38">
        <v>90</v>
      </c>
      <c r="R82" s="35">
        <v>0</v>
      </c>
      <c r="S82" s="35">
        <v>0</v>
      </c>
      <c r="T82" s="35">
        <v>0</v>
      </c>
      <c r="U82" s="35">
        <v>0</v>
      </c>
      <c r="V82" s="43">
        <f t="shared" si="11"/>
        <v>90</v>
      </c>
      <c r="W82" s="37">
        <f>Q82*('Labour cost esc'!J$14-1)</f>
        <v>3.8057807049912218</v>
      </c>
      <c r="X82" s="36">
        <f>R82*('Labour cost esc'!K$14-1)</f>
        <v>0</v>
      </c>
      <c r="Y82" s="36">
        <f>S82*('Labour cost esc'!L$14-1)</f>
        <v>0</v>
      </c>
      <c r="Z82" s="36">
        <f>T82*('Labour cost esc'!M$14-1)</f>
        <v>0</v>
      </c>
      <c r="AA82" s="36">
        <f>U82*('Labour cost esc'!N$14-1)</f>
        <v>0</v>
      </c>
      <c r="AB82" s="43">
        <f t="shared" si="12"/>
        <v>3.8057807049912218</v>
      </c>
      <c r="AC82" s="37">
        <f t="shared" si="14"/>
        <v>93.805780704991221</v>
      </c>
      <c r="AD82" s="36">
        <f t="shared" si="14"/>
        <v>0</v>
      </c>
      <c r="AE82" s="36">
        <f t="shared" si="14"/>
        <v>0</v>
      </c>
      <c r="AF82" s="36">
        <f t="shared" si="14"/>
        <v>0</v>
      </c>
      <c r="AG82" s="36">
        <f t="shared" si="14"/>
        <v>0</v>
      </c>
      <c r="AH82" s="45">
        <f t="shared" si="13"/>
        <v>93.805780704991221</v>
      </c>
    </row>
    <row r="83" spans="1:34" s="32" customFormat="1" ht="12.75" customHeight="1" x14ac:dyDescent="0.2">
      <c r="A83" s="7" t="s">
        <v>156</v>
      </c>
      <c r="B83" s="7" t="s">
        <v>50</v>
      </c>
      <c r="C83" s="7" t="s">
        <v>89</v>
      </c>
      <c r="D83" s="7" t="s">
        <v>52</v>
      </c>
      <c r="E83" s="48">
        <f t="shared" si="9"/>
        <v>297.00000000000006</v>
      </c>
      <c r="F83" s="48">
        <f t="shared" si="9"/>
        <v>0</v>
      </c>
      <c r="G83" s="48">
        <f t="shared" si="9"/>
        <v>0</v>
      </c>
      <c r="H83" s="48">
        <f t="shared" si="9"/>
        <v>0</v>
      </c>
      <c r="I83" s="48">
        <f t="shared" si="9"/>
        <v>0</v>
      </c>
      <c r="J83" s="43">
        <f t="shared" si="9"/>
        <v>297.00000000000006</v>
      </c>
      <c r="K83" s="47">
        <v>1</v>
      </c>
      <c r="L83" s="48"/>
      <c r="M83" s="48"/>
      <c r="N83" s="48"/>
      <c r="O83" s="48"/>
      <c r="P83" s="43">
        <f t="shared" si="10"/>
        <v>1</v>
      </c>
      <c r="Q83" s="38">
        <v>297.00000000000006</v>
      </c>
      <c r="R83" s="35">
        <v>0</v>
      </c>
      <c r="S83" s="35">
        <v>0</v>
      </c>
      <c r="T83" s="35">
        <v>0</v>
      </c>
      <c r="U83" s="35">
        <v>0</v>
      </c>
      <c r="V83" s="43">
        <f t="shared" si="11"/>
        <v>297.00000000000006</v>
      </c>
      <c r="W83" s="37">
        <f>Q83*('Labour cost esc'!J$14-1)</f>
        <v>12.559076326471034</v>
      </c>
      <c r="X83" s="36">
        <f>R83*('Labour cost esc'!K$14-1)</f>
        <v>0</v>
      </c>
      <c r="Y83" s="36">
        <f>S83*('Labour cost esc'!L$14-1)</f>
        <v>0</v>
      </c>
      <c r="Z83" s="36">
        <f>T83*('Labour cost esc'!M$14-1)</f>
        <v>0</v>
      </c>
      <c r="AA83" s="36">
        <f>U83*('Labour cost esc'!N$14-1)</f>
        <v>0</v>
      </c>
      <c r="AB83" s="43">
        <f t="shared" si="12"/>
        <v>12.559076326471034</v>
      </c>
      <c r="AC83" s="37">
        <f t="shared" si="14"/>
        <v>309.55907632647109</v>
      </c>
      <c r="AD83" s="36">
        <f t="shared" si="14"/>
        <v>0</v>
      </c>
      <c r="AE83" s="36">
        <f t="shared" si="14"/>
        <v>0</v>
      </c>
      <c r="AF83" s="36">
        <f t="shared" si="14"/>
        <v>0</v>
      </c>
      <c r="AG83" s="36">
        <f t="shared" si="14"/>
        <v>0</v>
      </c>
      <c r="AH83" s="45">
        <f t="shared" si="13"/>
        <v>309.55907632647109</v>
      </c>
    </row>
    <row r="84" spans="1:34" s="32" customFormat="1" ht="12.75" customHeight="1" x14ac:dyDescent="0.2">
      <c r="A84" s="7" t="s">
        <v>157</v>
      </c>
      <c r="B84" s="7" t="s">
        <v>158</v>
      </c>
      <c r="C84" s="7" t="s">
        <v>63</v>
      </c>
      <c r="D84" s="7" t="s">
        <v>52</v>
      </c>
      <c r="E84" s="48">
        <f t="shared" si="9"/>
        <v>4.3939393939393936</v>
      </c>
      <c r="F84" s="48">
        <f t="shared" si="9"/>
        <v>4.3939393939393936</v>
      </c>
      <c r="G84" s="48">
        <f t="shared" si="9"/>
        <v>4.3939393939393936</v>
      </c>
      <c r="H84" s="48">
        <f t="shared" si="9"/>
        <v>4.3939393939393936</v>
      </c>
      <c r="I84" s="48">
        <f t="shared" si="9"/>
        <v>4.3939393939393936</v>
      </c>
      <c r="J84" s="43">
        <f t="shared" si="9"/>
        <v>4.3939393939393936</v>
      </c>
      <c r="K84" s="47">
        <v>33</v>
      </c>
      <c r="L84" s="48">
        <v>33</v>
      </c>
      <c r="M84" s="48">
        <v>33</v>
      </c>
      <c r="N84" s="48">
        <v>33</v>
      </c>
      <c r="O84" s="48">
        <v>33</v>
      </c>
      <c r="P84" s="43">
        <f t="shared" si="10"/>
        <v>165</v>
      </c>
      <c r="Q84" s="38">
        <v>145</v>
      </c>
      <c r="R84" s="35">
        <v>145</v>
      </c>
      <c r="S84" s="35">
        <v>145</v>
      </c>
      <c r="T84" s="35">
        <v>145</v>
      </c>
      <c r="U84" s="35">
        <v>145</v>
      </c>
      <c r="V84" s="43">
        <f t="shared" si="11"/>
        <v>725</v>
      </c>
      <c r="W84" s="37">
        <f>Q84*('Labour cost esc'!J$14-1)</f>
        <v>6.1315355802636349</v>
      </c>
      <c r="X84" s="36">
        <f>R84*('Labour cost esc'!K$14-1)</f>
        <v>6.5162675039698117</v>
      </c>
      <c r="Y84" s="36">
        <f>S84*('Labour cost esc'!L$14-1)</f>
        <v>6.9019788305024576</v>
      </c>
      <c r="Z84" s="36">
        <f>T84*('Labour cost esc'!M$14-1)</f>
        <v>7.2886720531038751</v>
      </c>
      <c r="AA84" s="36">
        <f>U84*('Labour cost esc'!N$14-1)</f>
        <v>7.6763496713632868</v>
      </c>
      <c r="AB84" s="43">
        <f t="shared" si="12"/>
        <v>34.514803639203066</v>
      </c>
      <c r="AC84" s="37">
        <f t="shared" si="14"/>
        <v>151.13153558026363</v>
      </c>
      <c r="AD84" s="36">
        <f t="shared" si="14"/>
        <v>151.5162675039698</v>
      </c>
      <c r="AE84" s="36">
        <f t="shared" si="14"/>
        <v>151.90197883050246</v>
      </c>
      <c r="AF84" s="36">
        <f t="shared" si="14"/>
        <v>152.28867205310388</v>
      </c>
      <c r="AG84" s="36">
        <f t="shared" si="14"/>
        <v>152.67634967136328</v>
      </c>
      <c r="AH84" s="45">
        <f t="shared" si="13"/>
        <v>759.51480363920302</v>
      </c>
    </row>
    <row r="85" spans="1:34" s="32" customFormat="1" ht="12.75" customHeight="1" x14ac:dyDescent="0.2">
      <c r="A85" s="7" t="s">
        <v>159</v>
      </c>
      <c r="B85" s="7" t="s">
        <v>50</v>
      </c>
      <c r="C85" s="7" t="s">
        <v>89</v>
      </c>
      <c r="D85" s="7" t="s">
        <v>64</v>
      </c>
      <c r="E85" s="48">
        <f t="shared" si="9"/>
        <v>0</v>
      </c>
      <c r="F85" s="48">
        <f t="shared" si="9"/>
        <v>0</v>
      </c>
      <c r="G85" s="48">
        <f t="shared" si="9"/>
        <v>0</v>
      </c>
      <c r="H85" s="48">
        <f t="shared" si="9"/>
        <v>0</v>
      </c>
      <c r="I85" s="48">
        <f t="shared" si="9"/>
        <v>0</v>
      </c>
      <c r="J85" s="43">
        <f t="shared" si="9"/>
        <v>0</v>
      </c>
      <c r="K85" s="47"/>
      <c r="L85" s="48"/>
      <c r="M85" s="48"/>
      <c r="N85" s="48"/>
      <c r="O85" s="48"/>
      <c r="P85" s="43">
        <f t="shared" si="10"/>
        <v>0</v>
      </c>
      <c r="Q85" s="38">
        <v>800</v>
      </c>
      <c r="R85" s="35">
        <v>0</v>
      </c>
      <c r="S85" s="35">
        <v>0</v>
      </c>
      <c r="T85" s="35">
        <v>0</v>
      </c>
      <c r="U85" s="35">
        <v>0</v>
      </c>
      <c r="V85" s="43">
        <f t="shared" si="11"/>
        <v>800</v>
      </c>
      <c r="W85" s="37">
        <f>Q85*('Labour cost esc'!J$14-1)</f>
        <v>33.829161822144194</v>
      </c>
      <c r="X85" s="36">
        <f>R85*('Labour cost esc'!K$14-1)</f>
        <v>0</v>
      </c>
      <c r="Y85" s="36">
        <f>S85*('Labour cost esc'!L$14-1)</f>
        <v>0</v>
      </c>
      <c r="Z85" s="36">
        <f>T85*('Labour cost esc'!M$14-1)</f>
        <v>0</v>
      </c>
      <c r="AA85" s="36">
        <f>U85*('Labour cost esc'!N$14-1)</f>
        <v>0</v>
      </c>
      <c r="AB85" s="43">
        <f t="shared" si="12"/>
        <v>33.829161822144194</v>
      </c>
      <c r="AC85" s="37">
        <f t="shared" si="14"/>
        <v>833.82916182214421</v>
      </c>
      <c r="AD85" s="36">
        <f t="shared" si="14"/>
        <v>0</v>
      </c>
      <c r="AE85" s="36">
        <f t="shared" si="14"/>
        <v>0</v>
      </c>
      <c r="AF85" s="36">
        <f t="shared" si="14"/>
        <v>0</v>
      </c>
      <c r="AG85" s="36">
        <f t="shared" si="14"/>
        <v>0</v>
      </c>
      <c r="AH85" s="45">
        <f t="shared" si="13"/>
        <v>833.82916182214421</v>
      </c>
    </row>
    <row r="86" spans="1:34" s="32" customFormat="1" ht="12.75" customHeight="1" x14ac:dyDescent="0.2">
      <c r="A86" s="7" t="s">
        <v>160</v>
      </c>
      <c r="B86" s="7" t="s">
        <v>158</v>
      </c>
      <c r="C86" s="7" t="s">
        <v>63</v>
      </c>
      <c r="D86" s="7" t="s">
        <v>58</v>
      </c>
      <c r="E86" s="48">
        <f t="shared" si="9"/>
        <v>0</v>
      </c>
      <c r="F86" s="48">
        <f t="shared" si="9"/>
        <v>0</v>
      </c>
      <c r="G86" s="48">
        <f t="shared" si="9"/>
        <v>0</v>
      </c>
      <c r="H86" s="48">
        <f t="shared" si="9"/>
        <v>0</v>
      </c>
      <c r="I86" s="48">
        <f t="shared" si="9"/>
        <v>0</v>
      </c>
      <c r="J86" s="43">
        <f t="shared" si="9"/>
        <v>0</v>
      </c>
      <c r="K86" s="47"/>
      <c r="L86" s="48"/>
      <c r="M86" s="48"/>
      <c r="N86" s="48"/>
      <c r="O86" s="48"/>
      <c r="P86" s="43">
        <f t="shared" si="10"/>
        <v>0</v>
      </c>
      <c r="Q86" s="38">
        <v>415.54999999999995</v>
      </c>
      <c r="R86" s="35">
        <v>0</v>
      </c>
      <c r="S86" s="35">
        <v>0</v>
      </c>
      <c r="T86" s="35">
        <v>0</v>
      </c>
      <c r="U86" s="35">
        <v>0</v>
      </c>
      <c r="V86" s="43">
        <f t="shared" si="11"/>
        <v>415.54999999999995</v>
      </c>
      <c r="W86" s="37">
        <f>Q86*('Labour cost esc'!J$14-1)</f>
        <v>17.572135243990022</v>
      </c>
      <c r="X86" s="36">
        <f>R86*('Labour cost esc'!K$14-1)</f>
        <v>0</v>
      </c>
      <c r="Y86" s="36">
        <f>S86*('Labour cost esc'!L$14-1)</f>
        <v>0</v>
      </c>
      <c r="Z86" s="36">
        <f>T86*('Labour cost esc'!M$14-1)</f>
        <v>0</v>
      </c>
      <c r="AA86" s="36">
        <f>U86*('Labour cost esc'!N$14-1)</f>
        <v>0</v>
      </c>
      <c r="AB86" s="43">
        <f t="shared" si="12"/>
        <v>17.572135243990022</v>
      </c>
      <c r="AC86" s="37">
        <f t="shared" si="14"/>
        <v>433.12213524398999</v>
      </c>
      <c r="AD86" s="36">
        <f t="shared" si="14"/>
        <v>0</v>
      </c>
      <c r="AE86" s="36">
        <f t="shared" si="14"/>
        <v>0</v>
      </c>
      <c r="AF86" s="36">
        <f t="shared" si="14"/>
        <v>0</v>
      </c>
      <c r="AG86" s="36">
        <f t="shared" si="14"/>
        <v>0</v>
      </c>
      <c r="AH86" s="45">
        <f t="shared" si="13"/>
        <v>433.12213524398999</v>
      </c>
    </row>
    <row r="87" spans="1:34" s="32" customFormat="1" ht="12.75" customHeight="1" x14ac:dyDescent="0.2">
      <c r="A87" s="7" t="s">
        <v>161</v>
      </c>
      <c r="B87" s="7" t="s">
        <v>54</v>
      </c>
      <c r="C87" s="7" t="s">
        <v>57</v>
      </c>
      <c r="D87" s="7" t="s">
        <v>58</v>
      </c>
      <c r="E87" s="48">
        <f t="shared" si="9"/>
        <v>17.058823529411764</v>
      </c>
      <c r="F87" s="48">
        <f t="shared" si="9"/>
        <v>17.058823529411764</v>
      </c>
      <c r="G87" s="48">
        <f t="shared" si="9"/>
        <v>0</v>
      </c>
      <c r="H87" s="48">
        <f t="shared" si="9"/>
        <v>0</v>
      </c>
      <c r="I87" s="48">
        <f t="shared" si="9"/>
        <v>0</v>
      </c>
      <c r="J87" s="43">
        <f t="shared" si="9"/>
        <v>17.058823529411764</v>
      </c>
      <c r="K87" s="47">
        <v>17</v>
      </c>
      <c r="L87" s="48">
        <v>17</v>
      </c>
      <c r="M87" s="48"/>
      <c r="N87" s="48"/>
      <c r="O87" s="48"/>
      <c r="P87" s="43">
        <f t="shared" si="10"/>
        <v>34</v>
      </c>
      <c r="Q87" s="38">
        <v>290</v>
      </c>
      <c r="R87" s="35">
        <v>290</v>
      </c>
      <c r="S87" s="35">
        <v>0</v>
      </c>
      <c r="T87" s="35">
        <v>0</v>
      </c>
      <c r="U87" s="35">
        <v>0</v>
      </c>
      <c r="V87" s="43">
        <f t="shared" si="11"/>
        <v>580</v>
      </c>
      <c r="W87" s="37">
        <f>Q87*('Labour cost esc'!J$14-1)</f>
        <v>12.26307116052727</v>
      </c>
      <c r="X87" s="36">
        <f>R87*('Labour cost esc'!K$14-1)</f>
        <v>13.032535007939623</v>
      </c>
      <c r="Y87" s="36">
        <f>S87*('Labour cost esc'!L$14-1)</f>
        <v>0</v>
      </c>
      <c r="Z87" s="36">
        <f>T87*('Labour cost esc'!M$14-1)</f>
        <v>0</v>
      </c>
      <c r="AA87" s="36">
        <f>U87*('Labour cost esc'!N$14-1)</f>
        <v>0</v>
      </c>
      <c r="AB87" s="43">
        <f t="shared" si="12"/>
        <v>25.295606168466893</v>
      </c>
      <c r="AC87" s="37">
        <f t="shared" si="14"/>
        <v>302.26307116052726</v>
      </c>
      <c r="AD87" s="36">
        <f t="shared" si="14"/>
        <v>303.0325350079396</v>
      </c>
      <c r="AE87" s="36">
        <f t="shared" si="14"/>
        <v>0</v>
      </c>
      <c r="AF87" s="36">
        <f t="shared" si="14"/>
        <v>0</v>
      </c>
      <c r="AG87" s="36">
        <f t="shared" si="14"/>
        <v>0</v>
      </c>
      <c r="AH87" s="45">
        <f t="shared" si="13"/>
        <v>605.29560616846686</v>
      </c>
    </row>
    <row r="88" spans="1:34" s="32" customFormat="1" ht="12.75" customHeight="1" x14ac:dyDescent="0.2">
      <c r="A88" s="7" t="s">
        <v>162</v>
      </c>
      <c r="B88" s="7" t="s">
        <v>163</v>
      </c>
      <c r="C88" s="7" t="s">
        <v>57</v>
      </c>
      <c r="D88" s="7" t="s">
        <v>58</v>
      </c>
      <c r="E88" s="48">
        <f t="shared" si="9"/>
        <v>450</v>
      </c>
      <c r="F88" s="48">
        <f t="shared" si="9"/>
        <v>0</v>
      </c>
      <c r="G88" s="48">
        <f t="shared" si="9"/>
        <v>0</v>
      </c>
      <c r="H88" s="48">
        <f t="shared" si="9"/>
        <v>0</v>
      </c>
      <c r="I88" s="48">
        <f t="shared" si="9"/>
        <v>0</v>
      </c>
      <c r="J88" s="43">
        <f t="shared" si="9"/>
        <v>450</v>
      </c>
      <c r="K88" s="47">
        <v>2</v>
      </c>
      <c r="L88" s="48"/>
      <c r="M88" s="48"/>
      <c r="N88" s="48"/>
      <c r="O88" s="48"/>
      <c r="P88" s="43">
        <f t="shared" si="10"/>
        <v>2</v>
      </c>
      <c r="Q88" s="38">
        <v>900</v>
      </c>
      <c r="R88" s="35">
        <v>0</v>
      </c>
      <c r="S88" s="35">
        <v>0</v>
      </c>
      <c r="T88" s="35">
        <v>0</v>
      </c>
      <c r="U88" s="35">
        <v>0</v>
      </c>
      <c r="V88" s="43">
        <f t="shared" si="11"/>
        <v>900</v>
      </c>
      <c r="W88" s="37">
        <f>Q88*('Labour cost esc'!J$14-1)</f>
        <v>38.057807049912221</v>
      </c>
      <c r="X88" s="36">
        <f>R88*('Labour cost esc'!K$14-1)</f>
        <v>0</v>
      </c>
      <c r="Y88" s="36">
        <f>S88*('Labour cost esc'!L$14-1)</f>
        <v>0</v>
      </c>
      <c r="Z88" s="36">
        <f>T88*('Labour cost esc'!M$14-1)</f>
        <v>0</v>
      </c>
      <c r="AA88" s="36">
        <f>U88*('Labour cost esc'!N$14-1)</f>
        <v>0</v>
      </c>
      <c r="AB88" s="43">
        <f t="shared" si="12"/>
        <v>38.057807049912221</v>
      </c>
      <c r="AC88" s="37">
        <f t="shared" si="14"/>
        <v>938.05780704991218</v>
      </c>
      <c r="AD88" s="36">
        <f t="shared" si="14"/>
        <v>0</v>
      </c>
      <c r="AE88" s="36">
        <f t="shared" si="14"/>
        <v>0</v>
      </c>
      <c r="AF88" s="36">
        <f t="shared" si="14"/>
        <v>0</v>
      </c>
      <c r="AG88" s="36">
        <f t="shared" si="14"/>
        <v>0</v>
      </c>
      <c r="AH88" s="45">
        <f t="shared" si="13"/>
        <v>938.05780704991218</v>
      </c>
    </row>
    <row r="89" spans="1:34" s="32" customFormat="1" ht="12.75" customHeight="1" x14ac:dyDescent="0.2">
      <c r="A89" s="7" t="s">
        <v>164</v>
      </c>
      <c r="B89" s="7" t="s">
        <v>163</v>
      </c>
      <c r="C89" s="7" t="s">
        <v>57</v>
      </c>
      <c r="D89" s="7" t="s">
        <v>58</v>
      </c>
      <c r="E89" s="48">
        <f t="shared" si="9"/>
        <v>0</v>
      </c>
      <c r="F89" s="48">
        <f t="shared" si="9"/>
        <v>0</v>
      </c>
      <c r="G89" s="48">
        <f t="shared" si="9"/>
        <v>0</v>
      </c>
      <c r="H89" s="48">
        <f t="shared" si="9"/>
        <v>450</v>
      </c>
      <c r="I89" s="48">
        <f t="shared" si="9"/>
        <v>450</v>
      </c>
      <c r="J89" s="43">
        <f t="shared" si="9"/>
        <v>450</v>
      </c>
      <c r="K89" s="47"/>
      <c r="L89" s="48"/>
      <c r="M89" s="48"/>
      <c r="N89" s="48">
        <v>1</v>
      </c>
      <c r="O89" s="48">
        <v>1</v>
      </c>
      <c r="P89" s="43">
        <f t="shared" si="10"/>
        <v>2</v>
      </c>
      <c r="Q89" s="38">
        <v>0</v>
      </c>
      <c r="R89" s="35">
        <v>0</v>
      </c>
      <c r="S89" s="35">
        <v>0</v>
      </c>
      <c r="T89" s="35">
        <v>450</v>
      </c>
      <c r="U89" s="35">
        <v>450</v>
      </c>
      <c r="V89" s="43">
        <f t="shared" si="11"/>
        <v>900</v>
      </c>
      <c r="W89" s="37">
        <f>Q89*('Labour cost esc'!J$14-1)</f>
        <v>0</v>
      </c>
      <c r="X89" s="36">
        <f>R89*('Labour cost esc'!K$14-1)</f>
        <v>0</v>
      </c>
      <c r="Y89" s="36">
        <f>S89*('Labour cost esc'!L$14-1)</f>
        <v>0</v>
      </c>
      <c r="Z89" s="36">
        <f>T89*('Labour cost esc'!M$14-1)</f>
        <v>22.620016716529268</v>
      </c>
      <c r="AA89" s="36">
        <f>U89*('Labour cost esc'!N$14-1)</f>
        <v>23.823154152506753</v>
      </c>
      <c r="AB89" s="43">
        <f t="shared" si="12"/>
        <v>46.443170869036024</v>
      </c>
      <c r="AC89" s="37">
        <f t="shared" si="14"/>
        <v>0</v>
      </c>
      <c r="AD89" s="36">
        <f t="shared" si="14"/>
        <v>0</v>
      </c>
      <c r="AE89" s="36">
        <f t="shared" si="14"/>
        <v>0</v>
      </c>
      <c r="AF89" s="36">
        <f t="shared" si="14"/>
        <v>472.62001671652928</v>
      </c>
      <c r="AG89" s="36">
        <f t="shared" si="14"/>
        <v>473.82315415250673</v>
      </c>
      <c r="AH89" s="45">
        <f t="shared" si="13"/>
        <v>946.44317086903607</v>
      </c>
    </row>
    <row r="90" spans="1:34" s="32" customFormat="1" ht="12.75" customHeight="1" x14ac:dyDescent="0.2">
      <c r="A90" s="7" t="s">
        <v>165</v>
      </c>
      <c r="B90" s="7" t="s">
        <v>163</v>
      </c>
      <c r="C90" s="7" t="s">
        <v>57</v>
      </c>
      <c r="D90" s="7" t="s">
        <v>58</v>
      </c>
      <c r="E90" s="48">
        <f t="shared" si="9"/>
        <v>0</v>
      </c>
      <c r="F90" s="48">
        <f t="shared" si="9"/>
        <v>0</v>
      </c>
      <c r="G90" s="48">
        <f t="shared" si="9"/>
        <v>450</v>
      </c>
      <c r="H90" s="48">
        <f t="shared" si="9"/>
        <v>450</v>
      </c>
      <c r="I90" s="48">
        <f t="shared" si="9"/>
        <v>450</v>
      </c>
      <c r="J90" s="43">
        <f t="shared" si="9"/>
        <v>450</v>
      </c>
      <c r="K90" s="47"/>
      <c r="L90" s="48"/>
      <c r="M90" s="48">
        <v>1</v>
      </c>
      <c r="N90" s="48">
        <v>2</v>
      </c>
      <c r="O90" s="48">
        <v>2</v>
      </c>
      <c r="P90" s="43">
        <f t="shared" si="10"/>
        <v>5</v>
      </c>
      <c r="Q90" s="38">
        <v>0</v>
      </c>
      <c r="R90" s="35">
        <v>0</v>
      </c>
      <c r="S90" s="35">
        <v>450</v>
      </c>
      <c r="T90" s="35">
        <v>900</v>
      </c>
      <c r="U90" s="35">
        <v>900</v>
      </c>
      <c r="V90" s="43">
        <f t="shared" si="11"/>
        <v>2250</v>
      </c>
      <c r="W90" s="37">
        <f>Q90*('Labour cost esc'!J$14-1)</f>
        <v>0</v>
      </c>
      <c r="X90" s="36">
        <f>R90*('Labour cost esc'!K$14-1)</f>
        <v>0</v>
      </c>
      <c r="Y90" s="36">
        <f>S90*('Labour cost esc'!L$14-1)</f>
        <v>21.419934301559351</v>
      </c>
      <c r="Z90" s="36">
        <f>T90*('Labour cost esc'!M$14-1)</f>
        <v>45.240033433058535</v>
      </c>
      <c r="AA90" s="36">
        <f>U90*('Labour cost esc'!N$14-1)</f>
        <v>47.646308305013505</v>
      </c>
      <c r="AB90" s="43">
        <f t="shared" si="12"/>
        <v>114.30627603963138</v>
      </c>
      <c r="AC90" s="37">
        <f t="shared" si="14"/>
        <v>0</v>
      </c>
      <c r="AD90" s="36">
        <f t="shared" si="14"/>
        <v>0</v>
      </c>
      <c r="AE90" s="36">
        <f t="shared" si="14"/>
        <v>471.41993430155935</v>
      </c>
      <c r="AF90" s="36">
        <f t="shared" si="14"/>
        <v>945.24003343305856</v>
      </c>
      <c r="AG90" s="36">
        <f t="shared" si="14"/>
        <v>947.64630830501346</v>
      </c>
      <c r="AH90" s="45">
        <f t="shared" si="13"/>
        <v>2364.3062760396315</v>
      </c>
    </row>
    <row r="91" spans="1:34" s="32" customFormat="1" ht="12.75" customHeight="1" x14ac:dyDescent="0.2">
      <c r="A91" s="7" t="s">
        <v>166</v>
      </c>
      <c r="B91" s="7" t="s">
        <v>50</v>
      </c>
      <c r="C91" s="7" t="s">
        <v>89</v>
      </c>
      <c r="D91" s="7" t="s">
        <v>52</v>
      </c>
      <c r="E91" s="48">
        <f t="shared" si="9"/>
        <v>200</v>
      </c>
      <c r="F91" s="48">
        <f t="shared" si="9"/>
        <v>200</v>
      </c>
      <c r="G91" s="48">
        <f t="shared" si="9"/>
        <v>200</v>
      </c>
      <c r="H91" s="48">
        <f t="shared" si="9"/>
        <v>200</v>
      </c>
      <c r="I91" s="48">
        <f t="shared" si="9"/>
        <v>200</v>
      </c>
      <c r="J91" s="43">
        <f t="shared" si="9"/>
        <v>200</v>
      </c>
      <c r="K91" s="47">
        <v>1</v>
      </c>
      <c r="L91" s="48">
        <v>1</v>
      </c>
      <c r="M91" s="48">
        <v>1</v>
      </c>
      <c r="N91" s="48">
        <v>1</v>
      </c>
      <c r="O91" s="48">
        <v>2</v>
      </c>
      <c r="P91" s="43">
        <f t="shared" si="10"/>
        <v>6</v>
      </c>
      <c r="Q91" s="38">
        <v>200</v>
      </c>
      <c r="R91" s="35">
        <v>200</v>
      </c>
      <c r="S91" s="35">
        <v>200</v>
      </c>
      <c r="T91" s="35">
        <v>200</v>
      </c>
      <c r="U91" s="35">
        <v>400</v>
      </c>
      <c r="V91" s="43">
        <f t="shared" si="11"/>
        <v>1200</v>
      </c>
      <c r="W91" s="37">
        <f>Q91*('Labour cost esc'!J$14-1)</f>
        <v>8.4572904555360484</v>
      </c>
      <c r="X91" s="36">
        <f>R91*('Labour cost esc'!K$14-1)</f>
        <v>8.9879551778893951</v>
      </c>
      <c r="Y91" s="36">
        <f>S91*('Labour cost esc'!L$14-1)</f>
        <v>9.519970800693045</v>
      </c>
      <c r="Z91" s="36">
        <f>T91*('Labour cost esc'!M$14-1)</f>
        <v>10.053340762901897</v>
      </c>
      <c r="AA91" s="36">
        <f>U91*('Labour cost esc'!N$14-1)</f>
        <v>21.176137024450448</v>
      </c>
      <c r="AB91" s="43">
        <f t="shared" si="12"/>
        <v>58.194694221470833</v>
      </c>
      <c r="AC91" s="37">
        <f t="shared" si="14"/>
        <v>208.45729045553605</v>
      </c>
      <c r="AD91" s="36">
        <f t="shared" si="14"/>
        <v>208.9879551778894</v>
      </c>
      <c r="AE91" s="36">
        <f t="shared" si="14"/>
        <v>209.51997080069305</v>
      </c>
      <c r="AF91" s="36">
        <f t="shared" si="14"/>
        <v>210.05334076290188</v>
      </c>
      <c r="AG91" s="36">
        <f t="shared" si="14"/>
        <v>421.17613702445044</v>
      </c>
      <c r="AH91" s="45">
        <f t="shared" si="13"/>
        <v>1258.1946942214709</v>
      </c>
    </row>
    <row r="92" spans="1:34" s="32" customFormat="1" ht="12.75" customHeight="1" x14ac:dyDescent="0.2">
      <c r="A92" s="7" t="s">
        <v>167</v>
      </c>
      <c r="B92" s="7" t="s">
        <v>43</v>
      </c>
      <c r="C92" s="7" t="s">
        <v>44</v>
      </c>
      <c r="D92" s="7" t="s">
        <v>78</v>
      </c>
      <c r="E92" s="48">
        <f t="shared" si="9"/>
        <v>0</v>
      </c>
      <c r="F92" s="48">
        <f t="shared" si="9"/>
        <v>0</v>
      </c>
      <c r="G92" s="48">
        <f t="shared" si="9"/>
        <v>0</v>
      </c>
      <c r="H92" s="48">
        <f t="shared" si="9"/>
        <v>0</v>
      </c>
      <c r="I92" s="48">
        <f t="shared" si="9"/>
        <v>0</v>
      </c>
      <c r="J92" s="43">
        <f t="shared" si="9"/>
        <v>0</v>
      </c>
      <c r="K92" s="47"/>
      <c r="L92" s="48"/>
      <c r="M92" s="48"/>
      <c r="N92" s="48"/>
      <c r="O92" s="48"/>
      <c r="P92" s="43">
        <f t="shared" si="10"/>
        <v>0</v>
      </c>
      <c r="Q92" s="38">
        <v>194</v>
      </c>
      <c r="R92" s="35">
        <v>70</v>
      </c>
      <c r="S92" s="35">
        <v>145</v>
      </c>
      <c r="T92" s="35">
        <v>70</v>
      </c>
      <c r="U92" s="35">
        <v>145</v>
      </c>
      <c r="V92" s="43">
        <f t="shared" si="11"/>
        <v>624</v>
      </c>
      <c r="W92" s="37">
        <f>Q92*('Labour cost esc'!J$14-1)</f>
        <v>8.2035717418699665</v>
      </c>
      <c r="X92" s="36">
        <f>R92*('Labour cost esc'!K$14-1)</f>
        <v>3.1457843122612883</v>
      </c>
      <c r="Y92" s="36">
        <f>S92*('Labour cost esc'!L$14-1)</f>
        <v>6.9019788305024576</v>
      </c>
      <c r="Z92" s="36">
        <f>T92*('Labour cost esc'!M$14-1)</f>
        <v>3.5186692670156638</v>
      </c>
      <c r="AA92" s="36">
        <f>U92*('Labour cost esc'!N$14-1)</f>
        <v>7.6763496713632868</v>
      </c>
      <c r="AB92" s="43">
        <f t="shared" si="12"/>
        <v>29.446353823012664</v>
      </c>
      <c r="AC92" s="37">
        <f t="shared" si="14"/>
        <v>202.20357174186998</v>
      </c>
      <c r="AD92" s="36">
        <f t="shared" si="14"/>
        <v>73.145784312261284</v>
      </c>
      <c r="AE92" s="36">
        <f t="shared" si="14"/>
        <v>151.90197883050246</v>
      </c>
      <c r="AF92" s="36">
        <f t="shared" si="14"/>
        <v>73.518669267015667</v>
      </c>
      <c r="AG92" s="36">
        <f t="shared" si="14"/>
        <v>152.67634967136328</v>
      </c>
      <c r="AH92" s="45">
        <f t="shared" si="13"/>
        <v>653.4463538230126</v>
      </c>
    </row>
    <row r="93" spans="1:34" s="32" customFormat="1" ht="12.75" customHeight="1" x14ac:dyDescent="0.2">
      <c r="A93" s="7" t="s">
        <v>168</v>
      </c>
      <c r="B93" s="7" t="s">
        <v>168</v>
      </c>
      <c r="C93" s="7" t="s">
        <v>44</v>
      </c>
      <c r="D93" s="7" t="s">
        <v>78</v>
      </c>
      <c r="E93" s="48">
        <f t="shared" si="9"/>
        <v>0</v>
      </c>
      <c r="F93" s="48">
        <f t="shared" si="9"/>
        <v>0</v>
      </c>
      <c r="G93" s="48">
        <f t="shared" si="9"/>
        <v>0</v>
      </c>
      <c r="H93" s="48">
        <f t="shared" si="9"/>
        <v>0</v>
      </c>
      <c r="I93" s="48">
        <f t="shared" si="9"/>
        <v>0</v>
      </c>
      <c r="J93" s="43">
        <f t="shared" si="9"/>
        <v>0</v>
      </c>
      <c r="K93" s="47"/>
      <c r="L93" s="48"/>
      <c r="M93" s="48"/>
      <c r="N93" s="48"/>
      <c r="O93" s="48"/>
      <c r="P93" s="43">
        <f t="shared" si="10"/>
        <v>0</v>
      </c>
      <c r="Q93" s="38">
        <v>3801.2404938271602</v>
      </c>
      <c r="R93" s="35">
        <v>1746.3762962962962</v>
      </c>
      <c r="S93" s="35">
        <v>0</v>
      </c>
      <c r="T93" s="35">
        <v>0</v>
      </c>
      <c r="U93" s="35">
        <v>0</v>
      </c>
      <c r="V93" s="43">
        <f t="shared" si="11"/>
        <v>5547.6167901234567</v>
      </c>
      <c r="W93" s="37">
        <f>Q93*('Labour cost esc'!J$14-1)</f>
        <v>160.74097473820788</v>
      </c>
      <c r="X93" s="36">
        <f>R93*('Labour cost esc'!K$14-1)</f>
        <v>78.481759374198006</v>
      </c>
      <c r="Y93" s="36">
        <f>S93*('Labour cost esc'!L$14-1)</f>
        <v>0</v>
      </c>
      <c r="Z93" s="36">
        <f>T93*('Labour cost esc'!M$14-1)</f>
        <v>0</v>
      </c>
      <c r="AA93" s="36">
        <f>U93*('Labour cost esc'!N$14-1)</f>
        <v>0</v>
      </c>
      <c r="AB93" s="43">
        <f t="shared" si="12"/>
        <v>239.22273411240587</v>
      </c>
      <c r="AC93" s="37">
        <f t="shared" si="14"/>
        <v>3961.9814685653682</v>
      </c>
      <c r="AD93" s="36">
        <f t="shared" si="14"/>
        <v>1824.8580556704942</v>
      </c>
      <c r="AE93" s="36">
        <f t="shared" si="14"/>
        <v>0</v>
      </c>
      <c r="AF93" s="36">
        <f t="shared" si="14"/>
        <v>0</v>
      </c>
      <c r="AG93" s="36">
        <f t="shared" si="14"/>
        <v>0</v>
      </c>
      <c r="AH93" s="45">
        <f t="shared" si="13"/>
        <v>5786.839524235862</v>
      </c>
    </row>
    <row r="94" spans="1:34" s="32" customFormat="1" ht="12.75" customHeight="1" x14ac:dyDescent="0.2">
      <c r="A94" s="7" t="s">
        <v>169</v>
      </c>
      <c r="B94" s="7" t="s">
        <v>43</v>
      </c>
      <c r="C94" s="7" t="s">
        <v>44</v>
      </c>
      <c r="D94" s="7" t="s">
        <v>78</v>
      </c>
      <c r="E94" s="48">
        <f t="shared" si="9"/>
        <v>0</v>
      </c>
      <c r="F94" s="48">
        <f t="shared" si="9"/>
        <v>0</v>
      </c>
      <c r="G94" s="48">
        <f t="shared" si="9"/>
        <v>0</v>
      </c>
      <c r="H94" s="48">
        <f t="shared" si="9"/>
        <v>0</v>
      </c>
      <c r="I94" s="48">
        <f t="shared" si="9"/>
        <v>0</v>
      </c>
      <c r="J94" s="43">
        <f t="shared" si="9"/>
        <v>0</v>
      </c>
      <c r="K94" s="47"/>
      <c r="L94" s="48"/>
      <c r="M94" s="48"/>
      <c r="N94" s="48"/>
      <c r="O94" s="48"/>
      <c r="P94" s="43">
        <f t="shared" si="10"/>
        <v>0</v>
      </c>
      <c r="Q94" s="38">
        <v>23</v>
      </c>
      <c r="R94" s="35">
        <v>101</v>
      </c>
      <c r="S94" s="35">
        <v>0</v>
      </c>
      <c r="T94" s="35">
        <v>0</v>
      </c>
      <c r="U94" s="35">
        <v>0</v>
      </c>
      <c r="V94" s="43">
        <f t="shared" si="11"/>
        <v>124</v>
      </c>
      <c r="W94" s="37">
        <f>Q94*('Labour cost esc'!J$14-1)</f>
        <v>0.97258840238664557</v>
      </c>
      <c r="X94" s="36">
        <f>R94*('Labour cost esc'!K$14-1)</f>
        <v>4.5389173648341448</v>
      </c>
      <c r="Y94" s="36">
        <f>S94*('Labour cost esc'!L$14-1)</f>
        <v>0</v>
      </c>
      <c r="Z94" s="36">
        <f>T94*('Labour cost esc'!M$14-1)</f>
        <v>0</v>
      </c>
      <c r="AA94" s="36">
        <f>U94*('Labour cost esc'!N$14-1)</f>
        <v>0</v>
      </c>
      <c r="AB94" s="43">
        <f t="shared" si="12"/>
        <v>5.5115057672207906</v>
      </c>
      <c r="AC94" s="37">
        <f t="shared" si="14"/>
        <v>23.972588402386645</v>
      </c>
      <c r="AD94" s="36">
        <f t="shared" si="14"/>
        <v>105.53891736483415</v>
      </c>
      <c r="AE94" s="36">
        <f t="shared" si="14"/>
        <v>0</v>
      </c>
      <c r="AF94" s="36">
        <f t="shared" si="14"/>
        <v>0</v>
      </c>
      <c r="AG94" s="36">
        <f t="shared" si="14"/>
        <v>0</v>
      </c>
      <c r="AH94" s="45">
        <f t="shared" si="13"/>
        <v>129.5115057672208</v>
      </c>
    </row>
    <row r="95" spans="1:34" s="32" customFormat="1" ht="12.75" customHeight="1" x14ac:dyDescent="0.2">
      <c r="A95" s="7" t="s">
        <v>170</v>
      </c>
      <c r="B95" s="7" t="s">
        <v>163</v>
      </c>
      <c r="C95" s="7" t="s">
        <v>57</v>
      </c>
      <c r="D95" s="7" t="s">
        <v>58</v>
      </c>
      <c r="E95" s="48">
        <f t="shared" si="9"/>
        <v>0</v>
      </c>
      <c r="F95" s="48">
        <f t="shared" si="9"/>
        <v>0</v>
      </c>
      <c r="G95" s="48">
        <f t="shared" si="9"/>
        <v>300.00000000000006</v>
      </c>
      <c r="H95" s="48">
        <f t="shared" si="9"/>
        <v>450</v>
      </c>
      <c r="I95" s="48">
        <f t="shared" si="9"/>
        <v>0</v>
      </c>
      <c r="J95" s="43">
        <f t="shared" si="9"/>
        <v>321.42857142857144</v>
      </c>
      <c r="K95" s="47"/>
      <c r="L95" s="48"/>
      <c r="M95" s="48">
        <v>3</v>
      </c>
      <c r="N95" s="48">
        <v>3</v>
      </c>
      <c r="O95" s="48">
        <v>1</v>
      </c>
      <c r="P95" s="43">
        <f t="shared" si="10"/>
        <v>7</v>
      </c>
      <c r="Q95" s="38">
        <v>0</v>
      </c>
      <c r="R95" s="35">
        <v>0</v>
      </c>
      <c r="S95" s="35">
        <v>900.00000000000011</v>
      </c>
      <c r="T95" s="35">
        <v>1350</v>
      </c>
      <c r="U95" s="35">
        <v>0</v>
      </c>
      <c r="V95" s="43">
        <f t="shared" si="11"/>
        <v>2250</v>
      </c>
      <c r="W95" s="37">
        <f>Q95*('Labour cost esc'!J$14-1)</f>
        <v>0</v>
      </c>
      <c r="X95" s="36">
        <f>R95*('Labour cost esc'!K$14-1)</f>
        <v>0</v>
      </c>
      <c r="Y95" s="36">
        <f>S95*('Labour cost esc'!L$14-1)</f>
        <v>42.83986860311871</v>
      </c>
      <c r="Z95" s="36">
        <f>T95*('Labour cost esc'!M$14-1)</f>
        <v>67.860050149587806</v>
      </c>
      <c r="AA95" s="36">
        <f>U95*('Labour cost esc'!N$14-1)</f>
        <v>0</v>
      </c>
      <c r="AB95" s="43">
        <f t="shared" si="12"/>
        <v>110.69991875270651</v>
      </c>
      <c r="AC95" s="37">
        <f t="shared" si="14"/>
        <v>0</v>
      </c>
      <c r="AD95" s="36">
        <f t="shared" si="14"/>
        <v>0</v>
      </c>
      <c r="AE95" s="36">
        <f t="shared" si="14"/>
        <v>942.83986860311882</v>
      </c>
      <c r="AF95" s="36">
        <f t="shared" si="14"/>
        <v>1417.8600501495878</v>
      </c>
      <c r="AG95" s="36">
        <f t="shared" si="14"/>
        <v>0</v>
      </c>
      <c r="AH95" s="45">
        <f t="shared" si="13"/>
        <v>2360.6999187527067</v>
      </c>
    </row>
    <row r="96" spans="1:34" s="32" customFormat="1" ht="12.75" customHeight="1" x14ac:dyDescent="0.2">
      <c r="A96" s="7" t="s">
        <v>171</v>
      </c>
      <c r="B96" s="7" t="s">
        <v>43</v>
      </c>
      <c r="C96" s="7" t="s">
        <v>44</v>
      </c>
      <c r="D96" s="7" t="s">
        <v>78</v>
      </c>
      <c r="E96" s="48">
        <f t="shared" si="9"/>
        <v>0</v>
      </c>
      <c r="F96" s="48">
        <f t="shared" si="9"/>
        <v>0</v>
      </c>
      <c r="G96" s="48">
        <f t="shared" si="9"/>
        <v>0</v>
      </c>
      <c r="H96" s="48">
        <f t="shared" si="9"/>
        <v>0</v>
      </c>
      <c r="I96" s="48">
        <f t="shared" si="9"/>
        <v>0</v>
      </c>
      <c r="J96" s="43">
        <f t="shared" si="9"/>
        <v>0</v>
      </c>
      <c r="K96" s="47"/>
      <c r="L96" s="48"/>
      <c r="M96" s="48"/>
      <c r="N96" s="48"/>
      <c r="O96" s="48"/>
      <c r="P96" s="43">
        <f t="shared" si="10"/>
        <v>0</v>
      </c>
      <c r="Q96" s="38">
        <v>94</v>
      </c>
      <c r="R96" s="35">
        <v>0</v>
      </c>
      <c r="S96" s="35">
        <v>0</v>
      </c>
      <c r="T96" s="35">
        <v>0</v>
      </c>
      <c r="U96" s="35">
        <v>0</v>
      </c>
      <c r="V96" s="43">
        <f t="shared" si="11"/>
        <v>94</v>
      </c>
      <c r="W96" s="37">
        <f>Q96*('Labour cost esc'!J$14-1)</f>
        <v>3.9749265141019428</v>
      </c>
      <c r="X96" s="36">
        <f>R96*('Labour cost esc'!K$14-1)</f>
        <v>0</v>
      </c>
      <c r="Y96" s="36">
        <f>S96*('Labour cost esc'!L$14-1)</f>
        <v>0</v>
      </c>
      <c r="Z96" s="36">
        <f>T96*('Labour cost esc'!M$14-1)</f>
        <v>0</v>
      </c>
      <c r="AA96" s="36">
        <f>U96*('Labour cost esc'!N$14-1)</f>
        <v>0</v>
      </c>
      <c r="AB96" s="43">
        <f t="shared" si="12"/>
        <v>3.9749265141019428</v>
      </c>
      <c r="AC96" s="37">
        <f t="shared" si="14"/>
        <v>97.974926514101938</v>
      </c>
      <c r="AD96" s="36">
        <f t="shared" si="14"/>
        <v>0</v>
      </c>
      <c r="AE96" s="36">
        <f t="shared" si="14"/>
        <v>0</v>
      </c>
      <c r="AF96" s="36">
        <f t="shared" si="14"/>
        <v>0</v>
      </c>
      <c r="AG96" s="36">
        <f t="shared" si="14"/>
        <v>0</v>
      </c>
      <c r="AH96" s="45">
        <f t="shared" si="13"/>
        <v>97.974926514101938</v>
      </c>
    </row>
    <row r="97" spans="1:34" s="32" customFormat="1" ht="12.75" customHeight="1" x14ac:dyDescent="0.2">
      <c r="A97" s="7" t="s">
        <v>172</v>
      </c>
      <c r="B97" s="7" t="s">
        <v>173</v>
      </c>
      <c r="C97" s="7" t="s">
        <v>44</v>
      </c>
      <c r="D97" s="7" t="s">
        <v>78</v>
      </c>
      <c r="E97" s="48">
        <f t="shared" si="9"/>
        <v>0</v>
      </c>
      <c r="F97" s="48">
        <f t="shared" si="9"/>
        <v>0</v>
      </c>
      <c r="G97" s="48">
        <f t="shared" si="9"/>
        <v>0</v>
      </c>
      <c r="H97" s="48">
        <f t="shared" si="9"/>
        <v>0</v>
      </c>
      <c r="I97" s="48">
        <f t="shared" si="9"/>
        <v>0</v>
      </c>
      <c r="J97" s="43">
        <f t="shared" si="9"/>
        <v>0</v>
      </c>
      <c r="K97" s="47"/>
      <c r="L97" s="48"/>
      <c r="M97" s="48"/>
      <c r="N97" s="48"/>
      <c r="O97" s="48"/>
      <c r="P97" s="43">
        <f t="shared" si="10"/>
        <v>0</v>
      </c>
      <c r="Q97" s="38">
        <v>1255.9012345679012</v>
      </c>
      <c r="R97" s="35">
        <v>448</v>
      </c>
      <c r="S97" s="35">
        <v>459.75308641975312</v>
      </c>
      <c r="T97" s="35">
        <v>162.46913580246914</v>
      </c>
      <c r="U97" s="35">
        <v>0</v>
      </c>
      <c r="V97" s="43">
        <f t="shared" si="11"/>
        <v>2326.1234567901238</v>
      </c>
      <c r="W97" s="37">
        <f>Q97*('Labour cost esc'!J$14-1)</f>
        <v>53.10760762103525</v>
      </c>
      <c r="X97" s="36">
        <f>R97*('Labour cost esc'!K$14-1)</f>
        <v>20.133019598472245</v>
      </c>
      <c r="Y97" s="36">
        <f>S97*('Labour cost esc'!L$14-1)</f>
        <v>21.884179791222778</v>
      </c>
      <c r="Z97" s="36">
        <f>T97*('Labour cost esc'!M$14-1)</f>
        <v>8.1667879283820355</v>
      </c>
      <c r="AA97" s="36">
        <f>U97*('Labour cost esc'!N$14-1)</f>
        <v>0</v>
      </c>
      <c r="AB97" s="43">
        <f t="shared" si="12"/>
        <v>103.29159493911231</v>
      </c>
      <c r="AC97" s="37">
        <f t="shared" si="14"/>
        <v>1309.0088421889363</v>
      </c>
      <c r="AD97" s="36">
        <f t="shared" si="14"/>
        <v>468.13301959847223</v>
      </c>
      <c r="AE97" s="36">
        <f t="shared" si="14"/>
        <v>481.63726621097589</v>
      </c>
      <c r="AF97" s="36">
        <f t="shared" si="14"/>
        <v>170.63592373085118</v>
      </c>
      <c r="AG97" s="36">
        <f t="shared" si="14"/>
        <v>0</v>
      </c>
      <c r="AH97" s="45">
        <f t="shared" si="13"/>
        <v>2429.4150517292355</v>
      </c>
    </row>
    <row r="98" spans="1:34" s="32" customFormat="1" ht="12.75" customHeight="1" x14ac:dyDescent="0.2">
      <c r="A98" s="7" t="s">
        <v>174</v>
      </c>
      <c r="B98" s="7" t="s">
        <v>107</v>
      </c>
      <c r="C98" s="7" t="s">
        <v>63</v>
      </c>
      <c r="D98" s="7" t="s">
        <v>52</v>
      </c>
      <c r="E98" s="48">
        <f t="shared" si="9"/>
        <v>130</v>
      </c>
      <c r="F98" s="48">
        <f t="shared" si="9"/>
        <v>130</v>
      </c>
      <c r="G98" s="48">
        <f t="shared" si="9"/>
        <v>130</v>
      </c>
      <c r="H98" s="48">
        <f t="shared" si="9"/>
        <v>130</v>
      </c>
      <c r="I98" s="48">
        <f t="shared" si="9"/>
        <v>130</v>
      </c>
      <c r="J98" s="43">
        <f t="shared" si="9"/>
        <v>130</v>
      </c>
      <c r="K98" s="47">
        <v>2</v>
      </c>
      <c r="L98" s="48">
        <v>2</v>
      </c>
      <c r="M98" s="48">
        <v>2</v>
      </c>
      <c r="N98" s="48">
        <v>2</v>
      </c>
      <c r="O98" s="48">
        <v>2</v>
      </c>
      <c r="P98" s="43">
        <f t="shared" si="10"/>
        <v>10</v>
      </c>
      <c r="Q98" s="38">
        <v>260</v>
      </c>
      <c r="R98" s="35">
        <v>260</v>
      </c>
      <c r="S98" s="35">
        <v>260</v>
      </c>
      <c r="T98" s="35">
        <v>260</v>
      </c>
      <c r="U98" s="35">
        <v>260</v>
      </c>
      <c r="V98" s="43">
        <f t="shared" si="11"/>
        <v>1300</v>
      </c>
      <c r="W98" s="37">
        <f>Q98*('Labour cost esc'!J$14-1)</f>
        <v>10.994477592196862</v>
      </c>
      <c r="X98" s="36">
        <f>R98*('Labour cost esc'!K$14-1)</f>
        <v>11.684341731256215</v>
      </c>
      <c r="Y98" s="36">
        <f>S98*('Labour cost esc'!L$14-1)</f>
        <v>12.375962040900959</v>
      </c>
      <c r="Z98" s="36">
        <f>T98*('Labour cost esc'!M$14-1)</f>
        <v>13.069342991772466</v>
      </c>
      <c r="AA98" s="36">
        <f>U98*('Labour cost esc'!N$14-1)</f>
        <v>13.764489065892791</v>
      </c>
      <c r="AB98" s="43">
        <f t="shared" si="12"/>
        <v>61.88861342201929</v>
      </c>
      <c r="AC98" s="37">
        <f t="shared" si="14"/>
        <v>270.99447759219686</v>
      </c>
      <c r="AD98" s="36">
        <f t="shared" si="14"/>
        <v>271.68434173125621</v>
      </c>
      <c r="AE98" s="36">
        <f t="shared" si="14"/>
        <v>272.37596204090096</v>
      </c>
      <c r="AF98" s="36">
        <f t="shared" si="14"/>
        <v>273.06934299177249</v>
      </c>
      <c r="AG98" s="36">
        <f t="shared" si="14"/>
        <v>273.7644890658928</v>
      </c>
      <c r="AH98" s="45">
        <f t="shared" si="13"/>
        <v>1361.8886134220195</v>
      </c>
    </row>
    <row r="99" spans="1:34" s="32" customFormat="1" ht="12.75" customHeight="1" x14ac:dyDescent="0.2">
      <c r="A99" s="7" t="s">
        <v>175</v>
      </c>
      <c r="B99" s="7" t="s">
        <v>158</v>
      </c>
      <c r="C99" s="7" t="s">
        <v>63</v>
      </c>
      <c r="D99" s="7" t="s">
        <v>52</v>
      </c>
      <c r="E99" s="48">
        <f t="shared" si="9"/>
        <v>10.000000000000002</v>
      </c>
      <c r="F99" s="48">
        <f t="shared" si="9"/>
        <v>10.000000000000002</v>
      </c>
      <c r="G99" s="48">
        <f t="shared" si="9"/>
        <v>10.000000000000002</v>
      </c>
      <c r="H99" s="48">
        <f t="shared" si="9"/>
        <v>10.000000000000002</v>
      </c>
      <c r="I99" s="48">
        <f t="shared" si="9"/>
        <v>10.000000000000002</v>
      </c>
      <c r="J99" s="43">
        <f t="shared" si="9"/>
        <v>10.000000000000002</v>
      </c>
      <c r="K99" s="47">
        <v>6</v>
      </c>
      <c r="L99" s="48">
        <v>6</v>
      </c>
      <c r="M99" s="48">
        <v>6</v>
      </c>
      <c r="N99" s="48">
        <v>6</v>
      </c>
      <c r="O99" s="48">
        <v>6</v>
      </c>
      <c r="P99" s="43">
        <f t="shared" si="10"/>
        <v>30</v>
      </c>
      <c r="Q99" s="38">
        <v>60.000000000000014</v>
      </c>
      <c r="R99" s="35">
        <v>60.000000000000014</v>
      </c>
      <c r="S99" s="35">
        <v>60.000000000000014</v>
      </c>
      <c r="T99" s="35">
        <v>60.000000000000014</v>
      </c>
      <c r="U99" s="35">
        <v>60.000000000000014</v>
      </c>
      <c r="V99" s="43">
        <f t="shared" si="11"/>
        <v>300.00000000000006</v>
      </c>
      <c r="W99" s="37">
        <f>Q99*('Labour cost esc'!J$14-1)</f>
        <v>2.537187136660815</v>
      </c>
      <c r="X99" s="36">
        <f>R99*('Labour cost esc'!K$14-1)</f>
        <v>2.696386553366819</v>
      </c>
      <c r="Y99" s="36">
        <f>S99*('Labour cost esc'!L$14-1)</f>
        <v>2.8559912402079144</v>
      </c>
      <c r="Z99" s="36">
        <f>T99*('Labour cost esc'!M$14-1)</f>
        <v>3.0160022288705699</v>
      </c>
      <c r="AA99" s="36">
        <f>U99*('Labour cost esc'!N$14-1)</f>
        <v>3.176420553667568</v>
      </c>
      <c r="AB99" s="43">
        <f t="shared" si="12"/>
        <v>14.281987712773688</v>
      </c>
      <c r="AC99" s="37">
        <f t="shared" si="14"/>
        <v>62.537187136660826</v>
      </c>
      <c r="AD99" s="36">
        <f t="shared" si="14"/>
        <v>62.696386553366835</v>
      </c>
      <c r="AE99" s="36">
        <f t="shared" si="14"/>
        <v>62.855991240207928</v>
      </c>
      <c r="AF99" s="36">
        <f t="shared" si="14"/>
        <v>63.016002228870583</v>
      </c>
      <c r="AG99" s="36">
        <f t="shared" si="14"/>
        <v>63.176420553667583</v>
      </c>
      <c r="AH99" s="45">
        <f t="shared" si="13"/>
        <v>314.2819877127738</v>
      </c>
    </row>
    <row r="100" spans="1:34" s="32" customFormat="1" ht="12.75" customHeight="1" x14ac:dyDescent="0.2">
      <c r="A100" s="7" t="s">
        <v>176</v>
      </c>
      <c r="B100" s="7" t="s">
        <v>158</v>
      </c>
      <c r="C100" s="7" t="s">
        <v>63</v>
      </c>
      <c r="D100" s="7" t="s">
        <v>52</v>
      </c>
      <c r="E100" s="48">
        <f t="shared" si="9"/>
        <v>8</v>
      </c>
      <c r="F100" s="48">
        <f t="shared" si="9"/>
        <v>8</v>
      </c>
      <c r="G100" s="48">
        <f t="shared" si="9"/>
        <v>8</v>
      </c>
      <c r="H100" s="48">
        <f t="shared" si="9"/>
        <v>8</v>
      </c>
      <c r="I100" s="48">
        <f t="shared" si="9"/>
        <v>8</v>
      </c>
      <c r="J100" s="43">
        <f t="shared" si="9"/>
        <v>8</v>
      </c>
      <c r="K100" s="47">
        <v>19</v>
      </c>
      <c r="L100" s="48">
        <v>19</v>
      </c>
      <c r="M100" s="48">
        <v>19</v>
      </c>
      <c r="N100" s="48">
        <v>19</v>
      </c>
      <c r="O100" s="48">
        <v>19</v>
      </c>
      <c r="P100" s="43">
        <f t="shared" si="10"/>
        <v>95</v>
      </c>
      <c r="Q100" s="38">
        <v>152</v>
      </c>
      <c r="R100" s="35">
        <v>152</v>
      </c>
      <c r="S100" s="35">
        <v>152</v>
      </c>
      <c r="T100" s="35">
        <v>152</v>
      </c>
      <c r="U100" s="35">
        <v>152</v>
      </c>
      <c r="V100" s="43">
        <f t="shared" si="11"/>
        <v>760</v>
      </c>
      <c r="W100" s="37">
        <f>Q100*('Labour cost esc'!J$14-1)</f>
        <v>6.4275407462073968</v>
      </c>
      <c r="X100" s="36">
        <f>R100*('Labour cost esc'!K$14-1)</f>
        <v>6.8308459351959403</v>
      </c>
      <c r="Y100" s="36">
        <f>S100*('Labour cost esc'!L$14-1)</f>
        <v>7.2351778085267142</v>
      </c>
      <c r="Z100" s="36">
        <f>T100*('Labour cost esc'!M$14-1)</f>
        <v>7.6405389798054415</v>
      </c>
      <c r="AA100" s="36">
        <f>U100*('Labour cost esc'!N$14-1)</f>
        <v>8.0469320692911701</v>
      </c>
      <c r="AB100" s="43">
        <f t="shared" si="12"/>
        <v>36.181035539026666</v>
      </c>
      <c r="AC100" s="37">
        <f t="shared" si="14"/>
        <v>158.4275407462074</v>
      </c>
      <c r="AD100" s="36">
        <f t="shared" si="14"/>
        <v>158.83084593519595</v>
      </c>
      <c r="AE100" s="36">
        <f t="shared" si="14"/>
        <v>159.23517780852671</v>
      </c>
      <c r="AF100" s="36">
        <f t="shared" si="14"/>
        <v>159.64053897980546</v>
      </c>
      <c r="AG100" s="36">
        <f t="shared" si="14"/>
        <v>160.04693206929116</v>
      </c>
      <c r="AH100" s="45">
        <f t="shared" si="13"/>
        <v>796.18103553902665</v>
      </c>
    </row>
    <row r="101" spans="1:34" s="32" customFormat="1" ht="12.75" customHeight="1" x14ac:dyDescent="0.2">
      <c r="A101" s="7" t="s">
        <v>177</v>
      </c>
      <c r="B101" s="7" t="s">
        <v>107</v>
      </c>
      <c r="C101" s="7" t="s">
        <v>63</v>
      </c>
      <c r="D101" s="7" t="s">
        <v>52</v>
      </c>
      <c r="E101" s="48">
        <f t="shared" ref="E101:J110" si="15">IFERROR(Q101/K101,0)</f>
        <v>19.999999999999996</v>
      </c>
      <c r="F101" s="48">
        <f t="shared" si="15"/>
        <v>19.999999999999996</v>
      </c>
      <c r="G101" s="48">
        <f t="shared" si="15"/>
        <v>19.999999999999996</v>
      </c>
      <c r="H101" s="48">
        <f t="shared" si="15"/>
        <v>19.999999999999996</v>
      </c>
      <c r="I101" s="48">
        <f t="shared" si="15"/>
        <v>19.999999999999996</v>
      </c>
      <c r="J101" s="43">
        <f t="shared" si="15"/>
        <v>19.999999999999996</v>
      </c>
      <c r="K101" s="47">
        <v>12</v>
      </c>
      <c r="L101" s="48">
        <v>12</v>
      </c>
      <c r="M101" s="48">
        <v>12</v>
      </c>
      <c r="N101" s="48">
        <v>12</v>
      </c>
      <c r="O101" s="48">
        <v>12</v>
      </c>
      <c r="P101" s="43">
        <f t="shared" si="10"/>
        <v>60</v>
      </c>
      <c r="Q101" s="38">
        <v>239.99999999999997</v>
      </c>
      <c r="R101" s="35">
        <v>239.99999999999997</v>
      </c>
      <c r="S101" s="35">
        <v>239.99999999999997</v>
      </c>
      <c r="T101" s="35">
        <v>239.99999999999997</v>
      </c>
      <c r="U101" s="35">
        <v>239.99999999999997</v>
      </c>
      <c r="V101" s="43">
        <f t="shared" si="11"/>
        <v>1199.9999999999998</v>
      </c>
      <c r="W101" s="37">
        <f>Q101*('Labour cost esc'!J$14-1)</f>
        <v>10.148748546643256</v>
      </c>
      <c r="X101" s="36">
        <f>R101*('Labour cost esc'!K$14-1)</f>
        <v>10.785546213467272</v>
      </c>
      <c r="Y101" s="36">
        <f>S101*('Labour cost esc'!L$14-1)</f>
        <v>11.423964960831652</v>
      </c>
      <c r="Z101" s="36">
        <f>T101*('Labour cost esc'!M$14-1)</f>
        <v>12.064008915482274</v>
      </c>
      <c r="AA101" s="36">
        <f>U101*('Labour cost esc'!N$14-1)</f>
        <v>12.705682214670267</v>
      </c>
      <c r="AB101" s="43">
        <f t="shared" si="12"/>
        <v>57.127950851094724</v>
      </c>
      <c r="AC101" s="37">
        <f t="shared" si="14"/>
        <v>250.14874854664322</v>
      </c>
      <c r="AD101" s="36">
        <f t="shared" si="14"/>
        <v>250.78554621346726</v>
      </c>
      <c r="AE101" s="36">
        <f t="shared" si="14"/>
        <v>251.42396496083163</v>
      </c>
      <c r="AF101" s="36">
        <f t="shared" si="14"/>
        <v>252.06400891548225</v>
      </c>
      <c r="AG101" s="36">
        <f t="shared" si="14"/>
        <v>252.70568221467025</v>
      </c>
      <c r="AH101" s="45">
        <f t="shared" si="13"/>
        <v>1257.1279508510947</v>
      </c>
    </row>
    <row r="102" spans="1:34" s="32" customFormat="1" ht="12.75" customHeight="1" x14ac:dyDescent="0.2">
      <c r="A102" s="7" t="s">
        <v>178</v>
      </c>
      <c r="B102" s="7" t="s">
        <v>47</v>
      </c>
      <c r="C102" s="7" t="s">
        <v>48</v>
      </c>
      <c r="D102" s="7" t="s">
        <v>64</v>
      </c>
      <c r="E102" s="48">
        <f t="shared" si="15"/>
        <v>0</v>
      </c>
      <c r="F102" s="48">
        <f t="shared" si="15"/>
        <v>200</v>
      </c>
      <c r="G102" s="48">
        <f t="shared" si="15"/>
        <v>200</v>
      </c>
      <c r="H102" s="48">
        <f t="shared" si="15"/>
        <v>200</v>
      </c>
      <c r="I102" s="48">
        <f t="shared" si="15"/>
        <v>0</v>
      </c>
      <c r="J102" s="43">
        <f t="shared" si="15"/>
        <v>200</v>
      </c>
      <c r="K102" s="47">
        <v>0</v>
      </c>
      <c r="L102" s="48">
        <v>1</v>
      </c>
      <c r="M102" s="48">
        <v>2</v>
      </c>
      <c r="N102" s="48">
        <v>1</v>
      </c>
      <c r="O102" s="48">
        <v>0</v>
      </c>
      <c r="P102" s="43">
        <f t="shared" si="10"/>
        <v>4</v>
      </c>
      <c r="Q102" s="38">
        <v>0</v>
      </c>
      <c r="R102" s="35">
        <v>200</v>
      </c>
      <c r="S102" s="35">
        <v>400</v>
      </c>
      <c r="T102" s="35">
        <v>200</v>
      </c>
      <c r="U102" s="35">
        <v>0</v>
      </c>
      <c r="V102" s="43">
        <f t="shared" si="11"/>
        <v>800</v>
      </c>
      <c r="W102" s="37">
        <f>Q102*('Labour cost esc'!J$14-1)</f>
        <v>0</v>
      </c>
      <c r="X102" s="36">
        <f>R102*('Labour cost esc'!K$14-1)</f>
        <v>8.9879551778893951</v>
      </c>
      <c r="Y102" s="36">
        <f>S102*('Labour cost esc'!L$14-1)</f>
        <v>19.03994160138609</v>
      </c>
      <c r="Z102" s="36">
        <f>T102*('Labour cost esc'!M$14-1)</f>
        <v>10.053340762901897</v>
      </c>
      <c r="AA102" s="36">
        <f>U102*('Labour cost esc'!N$14-1)</f>
        <v>0</v>
      </c>
      <c r="AB102" s="43">
        <f t="shared" si="12"/>
        <v>38.081237542177384</v>
      </c>
      <c r="AC102" s="37">
        <f t="shared" ref="AC102:AG110" si="16">Q102+W102</f>
        <v>0</v>
      </c>
      <c r="AD102" s="36">
        <f t="shared" si="16"/>
        <v>208.9879551778894</v>
      </c>
      <c r="AE102" s="36">
        <f t="shared" si="16"/>
        <v>419.03994160138609</v>
      </c>
      <c r="AF102" s="36">
        <f t="shared" si="16"/>
        <v>210.05334076290188</v>
      </c>
      <c r="AG102" s="36">
        <f t="shared" si="16"/>
        <v>0</v>
      </c>
      <c r="AH102" s="45">
        <f t="shared" si="13"/>
        <v>838.0812375421774</v>
      </c>
    </row>
    <row r="103" spans="1:34" s="32" customFormat="1" ht="12.75" customHeight="1" x14ac:dyDescent="0.2">
      <c r="A103" s="7" t="s">
        <v>179</v>
      </c>
      <c r="B103" s="7" t="s">
        <v>43</v>
      </c>
      <c r="C103" s="7" t="s">
        <v>44</v>
      </c>
      <c r="D103" s="7" t="s">
        <v>78</v>
      </c>
      <c r="E103" s="48">
        <f t="shared" si="15"/>
        <v>0</v>
      </c>
      <c r="F103" s="48">
        <f t="shared" si="15"/>
        <v>0</v>
      </c>
      <c r="G103" s="48">
        <f t="shared" si="15"/>
        <v>0</v>
      </c>
      <c r="H103" s="48">
        <f t="shared" si="15"/>
        <v>0</v>
      </c>
      <c r="I103" s="48">
        <f t="shared" si="15"/>
        <v>0</v>
      </c>
      <c r="J103" s="43">
        <f t="shared" si="15"/>
        <v>0</v>
      </c>
      <c r="K103" s="47"/>
      <c r="L103" s="48"/>
      <c r="M103" s="48"/>
      <c r="N103" s="48"/>
      <c r="O103" s="48"/>
      <c r="P103" s="43">
        <f t="shared" si="10"/>
        <v>0</v>
      </c>
      <c r="Q103" s="38">
        <v>84</v>
      </c>
      <c r="R103" s="35">
        <v>150</v>
      </c>
      <c r="S103" s="35">
        <v>20</v>
      </c>
      <c r="T103" s="35">
        <v>30</v>
      </c>
      <c r="U103" s="35">
        <v>20</v>
      </c>
      <c r="V103" s="43">
        <f t="shared" si="11"/>
        <v>304</v>
      </c>
      <c r="W103" s="37">
        <f>Q103*('Labour cost esc'!J$14-1)</f>
        <v>3.5520619913251403</v>
      </c>
      <c r="X103" s="36">
        <f>R103*('Labour cost esc'!K$14-1)</f>
        <v>6.7409663834170459</v>
      </c>
      <c r="Y103" s="36">
        <f>S103*('Labour cost esc'!L$14-1)</f>
        <v>0.9519970800693045</v>
      </c>
      <c r="Z103" s="36">
        <f>T103*('Labour cost esc'!M$14-1)</f>
        <v>1.5080011144352845</v>
      </c>
      <c r="AA103" s="36">
        <f>U103*('Labour cost esc'!N$14-1)</f>
        <v>1.0588068512225224</v>
      </c>
      <c r="AB103" s="43">
        <f t="shared" si="12"/>
        <v>13.811833420469297</v>
      </c>
      <c r="AC103" s="37">
        <f t="shared" si="16"/>
        <v>87.552061991325147</v>
      </c>
      <c r="AD103" s="36">
        <f t="shared" si="16"/>
        <v>156.74096638341706</v>
      </c>
      <c r="AE103" s="36">
        <f t="shared" si="16"/>
        <v>20.951997080069305</v>
      </c>
      <c r="AF103" s="36">
        <f t="shared" si="16"/>
        <v>31.508001114435285</v>
      </c>
      <c r="AG103" s="36">
        <f t="shared" si="16"/>
        <v>21.058806851222521</v>
      </c>
      <c r="AH103" s="45">
        <f t="shared" si="13"/>
        <v>317.81183342046933</v>
      </c>
    </row>
    <row r="104" spans="1:34" s="32" customFormat="1" ht="12.75" customHeight="1" x14ac:dyDescent="0.2">
      <c r="A104" s="7" t="s">
        <v>180</v>
      </c>
      <c r="B104" s="7" t="s">
        <v>47</v>
      </c>
      <c r="C104" s="7" t="s">
        <v>55</v>
      </c>
      <c r="D104" s="7" t="s">
        <v>58</v>
      </c>
      <c r="E104" s="48">
        <f t="shared" si="15"/>
        <v>40</v>
      </c>
      <c r="F104" s="48">
        <f t="shared" si="15"/>
        <v>40</v>
      </c>
      <c r="G104" s="48">
        <f t="shared" si="15"/>
        <v>40</v>
      </c>
      <c r="H104" s="48">
        <f t="shared" si="15"/>
        <v>40</v>
      </c>
      <c r="I104" s="48">
        <f t="shared" si="15"/>
        <v>40</v>
      </c>
      <c r="J104" s="43">
        <f t="shared" si="15"/>
        <v>40</v>
      </c>
      <c r="K104" s="47">
        <v>2</v>
      </c>
      <c r="L104" s="48">
        <v>2</v>
      </c>
      <c r="M104" s="48">
        <v>2</v>
      </c>
      <c r="N104" s="48">
        <v>2</v>
      </c>
      <c r="O104" s="48">
        <v>2</v>
      </c>
      <c r="P104" s="43">
        <f t="shared" si="10"/>
        <v>10</v>
      </c>
      <c r="Q104" s="38">
        <v>80</v>
      </c>
      <c r="R104" s="35">
        <v>80</v>
      </c>
      <c r="S104" s="35">
        <v>80</v>
      </c>
      <c r="T104" s="35">
        <v>80</v>
      </c>
      <c r="U104" s="35">
        <v>80</v>
      </c>
      <c r="V104" s="43">
        <f t="shared" si="11"/>
        <v>400</v>
      </c>
      <c r="W104" s="37">
        <f>Q104*('Labour cost esc'!J$14-1)</f>
        <v>3.3829161822144194</v>
      </c>
      <c r="X104" s="36">
        <f>R104*('Labour cost esc'!K$14-1)</f>
        <v>3.5951820711557581</v>
      </c>
      <c r="Y104" s="36">
        <f>S104*('Labour cost esc'!L$14-1)</f>
        <v>3.807988320277218</v>
      </c>
      <c r="Z104" s="36">
        <f>T104*('Labour cost esc'!M$14-1)</f>
        <v>4.0213363051607587</v>
      </c>
      <c r="AA104" s="36">
        <f>U104*('Labour cost esc'!N$14-1)</f>
        <v>4.2352274048900895</v>
      </c>
      <c r="AB104" s="43">
        <f t="shared" si="12"/>
        <v>19.042650283698244</v>
      </c>
      <c r="AC104" s="37">
        <f t="shared" si="16"/>
        <v>83.382916182214416</v>
      </c>
      <c r="AD104" s="36">
        <f t="shared" si="16"/>
        <v>83.595182071155762</v>
      </c>
      <c r="AE104" s="36">
        <f t="shared" si="16"/>
        <v>83.807988320277218</v>
      </c>
      <c r="AF104" s="36">
        <f t="shared" si="16"/>
        <v>84.021336305160759</v>
      </c>
      <c r="AG104" s="36">
        <f t="shared" si="16"/>
        <v>84.235227404890082</v>
      </c>
      <c r="AH104" s="45">
        <f t="shared" si="13"/>
        <v>419.04265028369821</v>
      </c>
    </row>
    <row r="105" spans="1:34" s="32" customFormat="1" ht="12.75" customHeight="1" x14ac:dyDescent="0.2">
      <c r="A105" s="7" t="s">
        <v>181</v>
      </c>
      <c r="B105" s="7" t="s">
        <v>50</v>
      </c>
      <c r="C105" s="7" t="s">
        <v>89</v>
      </c>
      <c r="D105" s="7" t="s">
        <v>52</v>
      </c>
      <c r="E105" s="48">
        <f t="shared" si="15"/>
        <v>300</v>
      </c>
      <c r="F105" s="48">
        <f t="shared" si="15"/>
        <v>300</v>
      </c>
      <c r="G105" s="48">
        <f t="shared" si="15"/>
        <v>300</v>
      </c>
      <c r="H105" s="48">
        <f t="shared" si="15"/>
        <v>300</v>
      </c>
      <c r="I105" s="48">
        <f t="shared" si="15"/>
        <v>300</v>
      </c>
      <c r="J105" s="43">
        <f t="shared" si="15"/>
        <v>300</v>
      </c>
      <c r="K105" s="47">
        <v>1</v>
      </c>
      <c r="L105" s="48">
        <v>1</v>
      </c>
      <c r="M105" s="48">
        <v>1</v>
      </c>
      <c r="N105" s="48">
        <v>1</v>
      </c>
      <c r="O105" s="48">
        <v>1</v>
      </c>
      <c r="P105" s="43">
        <f t="shared" si="10"/>
        <v>5</v>
      </c>
      <c r="Q105" s="38">
        <v>300</v>
      </c>
      <c r="R105" s="35">
        <v>300</v>
      </c>
      <c r="S105" s="35">
        <v>300</v>
      </c>
      <c r="T105" s="35">
        <v>300</v>
      </c>
      <c r="U105" s="35">
        <v>300</v>
      </c>
      <c r="V105" s="43">
        <f t="shared" si="11"/>
        <v>1500</v>
      </c>
      <c r="W105" s="37">
        <f>Q105*('Labour cost esc'!J$14-1)</f>
        <v>12.685935683304074</v>
      </c>
      <c r="X105" s="36">
        <f>R105*('Labour cost esc'!K$14-1)</f>
        <v>13.481932766834092</v>
      </c>
      <c r="Y105" s="36">
        <f>S105*('Labour cost esc'!L$14-1)</f>
        <v>14.279956201039568</v>
      </c>
      <c r="Z105" s="36">
        <f>T105*('Labour cost esc'!M$14-1)</f>
        <v>15.080011144352845</v>
      </c>
      <c r="AA105" s="36">
        <f>U105*('Labour cost esc'!N$14-1)</f>
        <v>15.882102768337836</v>
      </c>
      <c r="AB105" s="43">
        <f t="shared" si="12"/>
        <v>71.409938563868408</v>
      </c>
      <c r="AC105" s="37">
        <f t="shared" si="16"/>
        <v>312.68593568330408</v>
      </c>
      <c r="AD105" s="36">
        <f t="shared" si="16"/>
        <v>313.48193276683412</v>
      </c>
      <c r="AE105" s="36">
        <f t="shared" si="16"/>
        <v>314.27995620103957</v>
      </c>
      <c r="AF105" s="36">
        <f t="shared" si="16"/>
        <v>315.08001114435285</v>
      </c>
      <c r="AG105" s="36">
        <f t="shared" si="16"/>
        <v>315.88210276833786</v>
      </c>
      <c r="AH105" s="45">
        <f t="shared" si="13"/>
        <v>1571.4099385638688</v>
      </c>
    </row>
    <row r="106" spans="1:34" s="32" customFormat="1" ht="12.75" customHeight="1" x14ac:dyDescent="0.2">
      <c r="A106" s="7" t="s">
        <v>182</v>
      </c>
      <c r="B106" s="7" t="s">
        <v>54</v>
      </c>
      <c r="C106" s="7" t="s">
        <v>89</v>
      </c>
      <c r="D106" s="7" t="s">
        <v>64</v>
      </c>
      <c r="E106" s="48">
        <f t="shared" si="15"/>
        <v>0</v>
      </c>
      <c r="F106" s="48">
        <f t="shared" si="15"/>
        <v>0</v>
      </c>
      <c r="G106" s="48">
        <f t="shared" si="15"/>
        <v>300</v>
      </c>
      <c r="H106" s="48">
        <f t="shared" si="15"/>
        <v>300</v>
      </c>
      <c r="I106" s="48">
        <f t="shared" si="15"/>
        <v>300</v>
      </c>
      <c r="J106" s="43">
        <f t="shared" si="15"/>
        <v>300</v>
      </c>
      <c r="K106" s="47"/>
      <c r="L106" s="48"/>
      <c r="M106" s="48">
        <v>1</v>
      </c>
      <c r="N106" s="48">
        <v>2</v>
      </c>
      <c r="O106" s="48">
        <v>1</v>
      </c>
      <c r="P106" s="43">
        <f t="shared" si="10"/>
        <v>4</v>
      </c>
      <c r="Q106" s="38">
        <v>0</v>
      </c>
      <c r="R106" s="35">
        <v>0</v>
      </c>
      <c r="S106" s="35">
        <v>300</v>
      </c>
      <c r="T106" s="35">
        <v>600</v>
      </c>
      <c r="U106" s="35">
        <v>300</v>
      </c>
      <c r="V106" s="43">
        <f t="shared" si="11"/>
        <v>1200</v>
      </c>
      <c r="W106" s="37">
        <f>Q106*('Labour cost esc'!J$14-1)</f>
        <v>0</v>
      </c>
      <c r="X106" s="36">
        <f>R106*('Labour cost esc'!K$14-1)</f>
        <v>0</v>
      </c>
      <c r="Y106" s="36">
        <f>S106*('Labour cost esc'!L$14-1)</f>
        <v>14.279956201039568</v>
      </c>
      <c r="Z106" s="36">
        <f>T106*('Labour cost esc'!M$14-1)</f>
        <v>30.16002228870569</v>
      </c>
      <c r="AA106" s="36">
        <f>U106*('Labour cost esc'!N$14-1)</f>
        <v>15.882102768337836</v>
      </c>
      <c r="AB106" s="43">
        <f t="shared" si="12"/>
        <v>60.322081258083095</v>
      </c>
      <c r="AC106" s="37">
        <f t="shared" si="16"/>
        <v>0</v>
      </c>
      <c r="AD106" s="36">
        <f t="shared" si="16"/>
        <v>0</v>
      </c>
      <c r="AE106" s="36">
        <f t="shared" si="16"/>
        <v>314.27995620103957</v>
      </c>
      <c r="AF106" s="36">
        <f t="shared" si="16"/>
        <v>630.1600222887057</v>
      </c>
      <c r="AG106" s="36">
        <f t="shared" si="16"/>
        <v>315.88210276833786</v>
      </c>
      <c r="AH106" s="45">
        <f t="shared" si="13"/>
        <v>1260.322081258083</v>
      </c>
    </row>
    <row r="107" spans="1:34" s="32" customFormat="1" ht="12.75" customHeight="1" x14ac:dyDescent="0.2">
      <c r="A107" s="7" t="s">
        <v>183</v>
      </c>
      <c r="B107" s="7" t="s">
        <v>50</v>
      </c>
      <c r="C107" s="7" t="s">
        <v>89</v>
      </c>
      <c r="D107" s="7" t="s">
        <v>45</v>
      </c>
      <c r="E107" s="48">
        <f t="shared" si="15"/>
        <v>40</v>
      </c>
      <c r="F107" s="48">
        <f t="shared" si="15"/>
        <v>40</v>
      </c>
      <c r="G107" s="48">
        <f t="shared" si="15"/>
        <v>40</v>
      </c>
      <c r="H107" s="48">
        <f t="shared" si="15"/>
        <v>40</v>
      </c>
      <c r="I107" s="48">
        <f t="shared" si="15"/>
        <v>40</v>
      </c>
      <c r="J107" s="43">
        <f t="shared" si="15"/>
        <v>40</v>
      </c>
      <c r="K107" s="47">
        <v>5</v>
      </c>
      <c r="L107" s="48">
        <v>5</v>
      </c>
      <c r="M107" s="48">
        <v>5</v>
      </c>
      <c r="N107" s="48">
        <v>5</v>
      </c>
      <c r="O107" s="48">
        <v>5</v>
      </c>
      <c r="P107" s="43">
        <f t="shared" si="10"/>
        <v>25</v>
      </c>
      <c r="Q107" s="38">
        <v>200</v>
      </c>
      <c r="R107" s="35">
        <v>200</v>
      </c>
      <c r="S107" s="35">
        <v>200</v>
      </c>
      <c r="T107" s="35">
        <v>200</v>
      </c>
      <c r="U107" s="35">
        <v>200</v>
      </c>
      <c r="V107" s="43">
        <f t="shared" si="11"/>
        <v>1000</v>
      </c>
      <c r="W107" s="37">
        <f>Q107*('Labour cost esc'!J$14-1)</f>
        <v>8.4572904555360484</v>
      </c>
      <c r="X107" s="36">
        <f>R107*('Labour cost esc'!K$14-1)</f>
        <v>8.9879551778893951</v>
      </c>
      <c r="Y107" s="36">
        <f>S107*('Labour cost esc'!L$14-1)</f>
        <v>9.519970800693045</v>
      </c>
      <c r="Z107" s="36">
        <f>T107*('Labour cost esc'!M$14-1)</f>
        <v>10.053340762901897</v>
      </c>
      <c r="AA107" s="36">
        <f>U107*('Labour cost esc'!N$14-1)</f>
        <v>10.588068512225224</v>
      </c>
      <c r="AB107" s="43">
        <f t="shared" si="12"/>
        <v>47.606625709245606</v>
      </c>
      <c r="AC107" s="37">
        <f t="shared" si="16"/>
        <v>208.45729045553605</v>
      </c>
      <c r="AD107" s="36">
        <f t="shared" si="16"/>
        <v>208.9879551778894</v>
      </c>
      <c r="AE107" s="36">
        <f t="shared" si="16"/>
        <v>209.51997080069305</v>
      </c>
      <c r="AF107" s="36">
        <f t="shared" si="16"/>
        <v>210.05334076290188</v>
      </c>
      <c r="AG107" s="36">
        <f t="shared" si="16"/>
        <v>210.58806851222522</v>
      </c>
      <c r="AH107" s="45">
        <f t="shared" si="13"/>
        <v>1047.6066257092455</v>
      </c>
    </row>
    <row r="108" spans="1:34" s="32" customFormat="1" ht="12.75" customHeight="1" x14ac:dyDescent="0.2">
      <c r="A108" s="7" t="s">
        <v>184</v>
      </c>
      <c r="B108" s="7" t="s">
        <v>125</v>
      </c>
      <c r="C108" s="7" t="s">
        <v>44</v>
      </c>
      <c r="D108" s="7" t="s">
        <v>58</v>
      </c>
      <c r="E108" s="48">
        <f t="shared" si="15"/>
        <v>0</v>
      </c>
      <c r="F108" s="48">
        <f t="shared" si="15"/>
        <v>0</v>
      </c>
      <c r="G108" s="48">
        <f t="shared" si="15"/>
        <v>0</v>
      </c>
      <c r="H108" s="48">
        <f t="shared" si="15"/>
        <v>1000</v>
      </c>
      <c r="I108" s="48">
        <f t="shared" si="15"/>
        <v>0</v>
      </c>
      <c r="J108" s="43">
        <f t="shared" si="15"/>
        <v>1000</v>
      </c>
      <c r="K108" s="47"/>
      <c r="L108" s="48"/>
      <c r="M108" s="48"/>
      <c r="N108" s="48">
        <v>1</v>
      </c>
      <c r="O108" s="48"/>
      <c r="P108" s="43">
        <f t="shared" si="10"/>
        <v>1</v>
      </c>
      <c r="Q108" s="38">
        <v>0</v>
      </c>
      <c r="R108" s="35">
        <v>0</v>
      </c>
      <c r="S108" s="35">
        <v>0</v>
      </c>
      <c r="T108" s="35">
        <v>1000</v>
      </c>
      <c r="U108" s="35">
        <v>0</v>
      </c>
      <c r="V108" s="43">
        <f t="shared" si="11"/>
        <v>1000</v>
      </c>
      <c r="W108" s="37">
        <f>Q108*('Labour cost esc'!J$14-1)</f>
        <v>0</v>
      </c>
      <c r="X108" s="36">
        <f>R108*('Labour cost esc'!K$14-1)</f>
        <v>0</v>
      </c>
      <c r="Y108" s="36">
        <f>S108*('Labour cost esc'!L$14-1)</f>
        <v>0</v>
      </c>
      <c r="Z108" s="36">
        <f>T108*('Labour cost esc'!M$14-1)</f>
        <v>50.266703814509484</v>
      </c>
      <c r="AA108" s="36">
        <f>U108*('Labour cost esc'!N$14-1)</f>
        <v>0</v>
      </c>
      <c r="AB108" s="43">
        <f t="shared" si="12"/>
        <v>50.266703814509484</v>
      </c>
      <c r="AC108" s="37">
        <f t="shared" si="16"/>
        <v>0</v>
      </c>
      <c r="AD108" s="36">
        <f t="shared" si="16"/>
        <v>0</v>
      </c>
      <c r="AE108" s="36">
        <f t="shared" si="16"/>
        <v>0</v>
      </c>
      <c r="AF108" s="36">
        <f t="shared" si="16"/>
        <v>1050.2667038145096</v>
      </c>
      <c r="AG108" s="36">
        <f t="shared" si="16"/>
        <v>0</v>
      </c>
      <c r="AH108" s="45">
        <f t="shared" si="13"/>
        <v>1050.2667038145096</v>
      </c>
    </row>
    <row r="109" spans="1:34" s="32" customFormat="1" ht="12.75" customHeight="1" x14ac:dyDescent="0.2">
      <c r="A109" s="7" t="s">
        <v>185</v>
      </c>
      <c r="B109" s="7" t="s">
        <v>50</v>
      </c>
      <c r="C109" s="7" t="s">
        <v>89</v>
      </c>
      <c r="D109" s="7" t="s">
        <v>52</v>
      </c>
      <c r="E109" s="48">
        <f t="shared" si="15"/>
        <v>500</v>
      </c>
      <c r="F109" s="48">
        <f t="shared" si="15"/>
        <v>0</v>
      </c>
      <c r="G109" s="48">
        <f t="shared" si="15"/>
        <v>500</v>
      </c>
      <c r="H109" s="48">
        <f t="shared" si="15"/>
        <v>0</v>
      </c>
      <c r="I109" s="48">
        <f t="shared" si="15"/>
        <v>500</v>
      </c>
      <c r="J109" s="43">
        <f t="shared" si="15"/>
        <v>500</v>
      </c>
      <c r="K109" s="47">
        <v>1</v>
      </c>
      <c r="L109" s="48"/>
      <c r="M109" s="48">
        <v>1</v>
      </c>
      <c r="N109" s="48"/>
      <c r="O109" s="48">
        <v>1</v>
      </c>
      <c r="P109" s="43">
        <f t="shared" si="10"/>
        <v>3</v>
      </c>
      <c r="Q109" s="38">
        <v>500</v>
      </c>
      <c r="R109" s="35">
        <v>0</v>
      </c>
      <c r="S109" s="35">
        <v>500</v>
      </c>
      <c r="T109" s="35">
        <v>0</v>
      </c>
      <c r="U109" s="35">
        <v>500</v>
      </c>
      <c r="V109" s="43">
        <f t="shared" si="11"/>
        <v>1500</v>
      </c>
      <c r="W109" s="37">
        <f>Q109*('Labour cost esc'!J$14-1)</f>
        <v>21.14322613884012</v>
      </c>
      <c r="X109" s="36">
        <f>R109*('Labour cost esc'!K$14-1)</f>
        <v>0</v>
      </c>
      <c r="Y109" s="36">
        <f>S109*('Labour cost esc'!L$14-1)</f>
        <v>23.799927001732613</v>
      </c>
      <c r="Z109" s="36">
        <f>T109*('Labour cost esc'!M$14-1)</f>
        <v>0</v>
      </c>
      <c r="AA109" s="36">
        <f>U109*('Labour cost esc'!N$14-1)</f>
        <v>26.470171280563058</v>
      </c>
      <c r="AB109" s="43">
        <f t="shared" si="12"/>
        <v>71.413324421135798</v>
      </c>
      <c r="AC109" s="37">
        <f t="shared" si="16"/>
        <v>521.14322613884008</v>
      </c>
      <c r="AD109" s="36">
        <f t="shared" si="16"/>
        <v>0</v>
      </c>
      <c r="AE109" s="36">
        <f t="shared" si="16"/>
        <v>523.79992700173261</v>
      </c>
      <c r="AF109" s="36">
        <f t="shared" si="16"/>
        <v>0</v>
      </c>
      <c r="AG109" s="36">
        <f t="shared" si="16"/>
        <v>526.47017128056302</v>
      </c>
      <c r="AH109" s="45">
        <f t="shared" si="13"/>
        <v>1571.4133244211357</v>
      </c>
    </row>
    <row r="110" spans="1:34" s="32" customFormat="1" ht="12.75" customHeight="1" x14ac:dyDescent="0.2">
      <c r="A110" s="7" t="s">
        <v>186</v>
      </c>
      <c r="B110" s="7" t="s">
        <v>50</v>
      </c>
      <c r="C110" s="7" t="s">
        <v>57</v>
      </c>
      <c r="D110" s="7" t="s">
        <v>64</v>
      </c>
      <c r="E110" s="48">
        <f t="shared" si="15"/>
        <v>0</v>
      </c>
      <c r="F110" s="48">
        <f t="shared" si="15"/>
        <v>0</v>
      </c>
      <c r="G110" s="48">
        <f t="shared" si="15"/>
        <v>0</v>
      </c>
      <c r="H110" s="48">
        <f t="shared" si="15"/>
        <v>300</v>
      </c>
      <c r="I110" s="48">
        <f t="shared" si="15"/>
        <v>300</v>
      </c>
      <c r="J110" s="43">
        <f t="shared" si="15"/>
        <v>300</v>
      </c>
      <c r="K110" s="47"/>
      <c r="L110" s="48"/>
      <c r="M110" s="48"/>
      <c r="N110" s="48">
        <v>3</v>
      </c>
      <c r="O110" s="48">
        <v>3</v>
      </c>
      <c r="P110" s="43">
        <f t="shared" si="10"/>
        <v>6</v>
      </c>
      <c r="Q110" s="38">
        <v>0</v>
      </c>
      <c r="R110" s="35">
        <v>0</v>
      </c>
      <c r="S110" s="35">
        <v>0</v>
      </c>
      <c r="T110" s="35">
        <v>900</v>
      </c>
      <c r="U110" s="35">
        <v>900</v>
      </c>
      <c r="V110" s="43">
        <f t="shared" si="11"/>
        <v>1800</v>
      </c>
      <c r="W110" s="37">
        <f>Q110*('Labour cost esc'!J$14-1)</f>
        <v>0</v>
      </c>
      <c r="X110" s="36">
        <f>R110*('Labour cost esc'!K$14-1)</f>
        <v>0</v>
      </c>
      <c r="Y110" s="36">
        <f>S110*('Labour cost esc'!L$14-1)</f>
        <v>0</v>
      </c>
      <c r="Z110" s="36">
        <f>T110*('Labour cost esc'!M$14-1)</f>
        <v>45.240033433058535</v>
      </c>
      <c r="AA110" s="36">
        <f>U110*('Labour cost esc'!N$14-1)</f>
        <v>47.646308305013505</v>
      </c>
      <c r="AB110" s="43">
        <f t="shared" si="12"/>
        <v>92.886341738072048</v>
      </c>
      <c r="AC110" s="37">
        <f t="shared" si="16"/>
        <v>0</v>
      </c>
      <c r="AD110" s="36">
        <f t="shared" si="16"/>
        <v>0</v>
      </c>
      <c r="AE110" s="36">
        <f t="shared" si="16"/>
        <v>0</v>
      </c>
      <c r="AF110" s="36">
        <f t="shared" si="16"/>
        <v>945.24003343305856</v>
      </c>
      <c r="AG110" s="36">
        <f t="shared" si="16"/>
        <v>947.64630830501346</v>
      </c>
      <c r="AH110" s="45">
        <f t="shared" si="13"/>
        <v>1892.8863417380721</v>
      </c>
    </row>
  </sheetData>
  <autoFilter ref="A4:AH110" xr:uid="{00000000-0009-0000-0000-000003000000}"/>
  <mergeCells count="5">
    <mergeCell ref="E3:J3"/>
    <mergeCell ref="K3:P3"/>
    <mergeCell ref="Q3:V3"/>
    <mergeCell ref="W3:AB3"/>
    <mergeCell ref="AC3:AH3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1">
    <tabColor rgb="FF00A3E0"/>
  </sheetPr>
  <dimension ref="A1:AH204"/>
  <sheetViews>
    <sheetView zoomScaleNormal="100" workbookViewId="0">
      <pane xSplit="4" ySplit="4" topLeftCell="E5" activePane="bottomRight" state="frozen"/>
      <selection pane="topRight" activeCell="R5" sqref="R1:W1048576"/>
      <selection pane="bottomLeft" activeCell="R5" sqref="R1:W1048576"/>
      <selection pane="bottomRight" activeCell="E5" sqref="E5"/>
    </sheetView>
  </sheetViews>
  <sheetFormatPr defaultColWidth="8.85546875" defaultRowHeight="12.75" x14ac:dyDescent="0.2"/>
  <cols>
    <col min="1" max="1" width="47.42578125" style="39" customWidth="1"/>
    <col min="2" max="2" width="24.28515625" style="39" customWidth="1"/>
    <col min="3" max="3" width="20.5703125" style="39" customWidth="1"/>
    <col min="4" max="4" width="57.28515625" style="39" bestFit="1" customWidth="1"/>
    <col min="5" max="9" width="10.85546875" style="39" customWidth="1"/>
    <col min="10" max="10" width="14.28515625" style="44" customWidth="1"/>
    <col min="11" max="15" width="10.85546875" style="39" customWidth="1"/>
    <col min="16" max="16" width="14.28515625" style="44" customWidth="1"/>
    <col min="17" max="21" width="10.85546875" style="39" customWidth="1"/>
    <col min="22" max="22" width="14.28515625" style="44" customWidth="1"/>
    <col min="23" max="27" width="11.7109375" style="39" customWidth="1"/>
    <col min="28" max="28" width="10.85546875" style="44" customWidth="1"/>
    <col min="29" max="33" width="12.140625" style="39" customWidth="1"/>
    <col min="34" max="34" width="10.85546875" style="44" customWidth="1"/>
    <col min="35" max="16384" width="8.85546875" style="39"/>
  </cols>
  <sheetData>
    <row r="1" spans="1:34" s="31" customFormat="1" ht="14.25" x14ac:dyDescent="0.2">
      <c r="A1" s="30" t="s">
        <v>8</v>
      </c>
      <c r="B1" s="93"/>
      <c r="C1" s="93"/>
      <c r="D1" s="94"/>
      <c r="E1" s="95"/>
      <c r="F1" s="95"/>
      <c r="G1" s="95"/>
      <c r="H1" s="95"/>
      <c r="I1" s="95"/>
      <c r="J1" s="42"/>
      <c r="K1" s="95"/>
      <c r="L1" s="95"/>
      <c r="M1" s="95"/>
      <c r="N1" s="95"/>
      <c r="O1" s="95"/>
      <c r="P1" s="42"/>
      <c r="Q1" s="95"/>
      <c r="R1" s="95"/>
      <c r="S1" s="95"/>
      <c r="T1" s="95"/>
      <c r="U1" s="95"/>
      <c r="V1" s="42"/>
      <c r="W1" s="94"/>
      <c r="X1" s="94"/>
      <c r="Y1" s="94"/>
      <c r="Z1" s="94"/>
      <c r="AA1" s="94"/>
      <c r="AB1" s="42"/>
      <c r="AC1" s="94"/>
      <c r="AD1" s="94"/>
      <c r="AE1" s="94"/>
      <c r="AF1" s="94"/>
      <c r="AG1" s="94"/>
      <c r="AH1" s="42"/>
    </row>
    <row r="2" spans="1:34" s="31" customFormat="1" ht="14.25" x14ac:dyDescent="0.2">
      <c r="A2" s="92"/>
      <c r="B2" s="93"/>
      <c r="C2" s="93"/>
      <c r="D2" s="94"/>
      <c r="E2" s="94"/>
      <c r="F2" s="94"/>
      <c r="G2" s="94"/>
      <c r="H2" s="94"/>
      <c r="I2" s="94"/>
      <c r="J2" s="42"/>
      <c r="K2" s="94"/>
      <c r="L2" s="94"/>
      <c r="M2" s="94"/>
      <c r="N2" s="94"/>
      <c r="O2" s="94"/>
      <c r="P2" s="42"/>
      <c r="Q2" s="94"/>
      <c r="R2" s="94"/>
      <c r="S2" s="94"/>
      <c r="T2" s="94"/>
      <c r="U2" s="94"/>
      <c r="V2" s="57"/>
      <c r="W2" s="94"/>
      <c r="X2" s="94"/>
      <c r="Y2" s="94"/>
      <c r="Z2" s="94"/>
      <c r="AA2" s="94"/>
      <c r="AB2" s="42"/>
      <c r="AC2" s="94"/>
      <c r="AD2" s="94"/>
      <c r="AE2" s="94"/>
      <c r="AF2" s="94"/>
      <c r="AG2" s="94"/>
      <c r="AH2" s="42"/>
    </row>
    <row r="3" spans="1:34" s="32" customFormat="1" ht="12.75" customHeight="1" x14ac:dyDescent="0.2">
      <c r="A3" s="68"/>
      <c r="B3" s="68"/>
      <c r="C3" s="68"/>
      <c r="D3" s="68"/>
      <c r="E3" s="107" t="s">
        <v>9</v>
      </c>
      <c r="F3" s="107"/>
      <c r="G3" s="107"/>
      <c r="H3" s="107"/>
      <c r="I3" s="107"/>
      <c r="J3" s="108"/>
      <c r="K3" s="107" t="s">
        <v>10</v>
      </c>
      <c r="L3" s="107"/>
      <c r="M3" s="107"/>
      <c r="N3" s="107"/>
      <c r="O3" s="107"/>
      <c r="P3" s="108"/>
      <c r="Q3" s="107" t="s">
        <v>11</v>
      </c>
      <c r="R3" s="107"/>
      <c r="S3" s="107"/>
      <c r="T3" s="107"/>
      <c r="U3" s="107"/>
      <c r="V3" s="108"/>
      <c r="W3" s="106" t="s">
        <v>12</v>
      </c>
      <c r="X3" s="106"/>
      <c r="Y3" s="106"/>
      <c r="Z3" s="106"/>
      <c r="AA3" s="106"/>
      <c r="AB3" s="106"/>
      <c r="AC3" s="104" t="s">
        <v>187</v>
      </c>
      <c r="AD3" s="104"/>
      <c r="AE3" s="104"/>
      <c r="AF3" s="104"/>
      <c r="AG3" s="104"/>
      <c r="AH3" s="105"/>
    </row>
    <row r="4" spans="1:34" s="32" customFormat="1" ht="61.5" customHeight="1" x14ac:dyDescent="0.2">
      <c r="A4" s="67" t="s">
        <v>13</v>
      </c>
      <c r="B4" s="64" t="s">
        <v>14</v>
      </c>
      <c r="C4" s="64" t="s">
        <v>15</v>
      </c>
      <c r="D4" s="64" t="s">
        <v>16</v>
      </c>
      <c r="E4" s="66" t="s">
        <v>17</v>
      </c>
      <c r="F4" s="64" t="s">
        <v>18</v>
      </c>
      <c r="G4" s="64" t="s">
        <v>19</v>
      </c>
      <c r="H4" s="64" t="s">
        <v>20</v>
      </c>
      <c r="I4" s="67" t="s">
        <v>21</v>
      </c>
      <c r="J4" s="65" t="s">
        <v>22</v>
      </c>
      <c r="K4" s="66" t="s">
        <v>23</v>
      </c>
      <c r="L4" s="64" t="s">
        <v>24</v>
      </c>
      <c r="M4" s="64" t="s">
        <v>25</v>
      </c>
      <c r="N4" s="64" t="s">
        <v>26</v>
      </c>
      <c r="O4" s="67" t="s">
        <v>27</v>
      </c>
      <c r="P4" s="65" t="s">
        <v>28</v>
      </c>
      <c r="Q4" s="66" t="s">
        <v>29</v>
      </c>
      <c r="R4" s="64" t="s">
        <v>30</v>
      </c>
      <c r="S4" s="64" t="s">
        <v>31</v>
      </c>
      <c r="T4" s="64" t="s">
        <v>32</v>
      </c>
      <c r="U4" s="67" t="s">
        <v>33</v>
      </c>
      <c r="V4" s="65" t="s">
        <v>41</v>
      </c>
      <c r="W4" s="66" t="s">
        <v>35</v>
      </c>
      <c r="X4" s="64" t="s">
        <v>36</v>
      </c>
      <c r="Y4" s="64" t="s">
        <v>37</v>
      </c>
      <c r="Z4" s="64" t="s">
        <v>38</v>
      </c>
      <c r="AA4" s="67" t="s">
        <v>39</v>
      </c>
      <c r="AB4" s="65" t="s">
        <v>40</v>
      </c>
      <c r="AC4" s="66" t="s">
        <v>188</v>
      </c>
      <c r="AD4" s="64" t="s">
        <v>189</v>
      </c>
      <c r="AE4" s="64" t="s">
        <v>190</v>
      </c>
      <c r="AF4" s="64" t="s">
        <v>191</v>
      </c>
      <c r="AG4" s="67" t="s">
        <v>192</v>
      </c>
      <c r="AH4" s="67" t="s">
        <v>193</v>
      </c>
    </row>
    <row r="5" spans="1:34" s="32" customFormat="1" ht="12.75" customHeight="1" x14ac:dyDescent="0.2">
      <c r="A5" s="7" t="s">
        <v>49</v>
      </c>
      <c r="B5" s="7" t="s">
        <v>50</v>
      </c>
      <c r="C5" s="7" t="s">
        <v>194</v>
      </c>
      <c r="D5" s="7" t="s">
        <v>52</v>
      </c>
      <c r="E5" s="98">
        <f>IFERROR(Q5/K5,0)</f>
        <v>0</v>
      </c>
      <c r="F5" s="98">
        <f t="shared" ref="F5:F36" si="0">IFERROR(R5/L5,0)</f>
        <v>0</v>
      </c>
      <c r="G5" s="98">
        <f t="shared" ref="G5:G36" si="1">IFERROR(S5/M5,0)</f>
        <v>0</v>
      </c>
      <c r="H5" s="98">
        <f t="shared" ref="H5:H36" si="2">IFERROR(T5/N5,0)</f>
        <v>0</v>
      </c>
      <c r="I5" s="98">
        <f t="shared" ref="I5:I36" si="3">IFERROR(U5/O5,0)</f>
        <v>0</v>
      </c>
      <c r="J5" s="43">
        <f>IFERROR(V5/P5,0)</f>
        <v>0</v>
      </c>
      <c r="K5" s="98"/>
      <c r="L5" s="98"/>
      <c r="M5" s="98"/>
      <c r="N5" s="98"/>
      <c r="O5" s="98"/>
      <c r="P5" s="43">
        <f>SUM(K5:O5)</f>
        <v>0</v>
      </c>
      <c r="Q5" s="38">
        <v>345</v>
      </c>
      <c r="R5" s="35">
        <v>345</v>
      </c>
      <c r="S5" s="35">
        <v>345</v>
      </c>
      <c r="T5" s="35">
        <v>345</v>
      </c>
      <c r="U5" s="35">
        <v>345</v>
      </c>
      <c r="V5" s="43">
        <f t="shared" ref="V5:V68" si="4">SUM(Q5:U5)</f>
        <v>1725</v>
      </c>
      <c r="W5" s="37">
        <f>Q5*('Labour cost esc'!J$14-1)</f>
        <v>14.588826035799684</v>
      </c>
      <c r="X5" s="36">
        <f>R5*('Labour cost esc'!K$14-1)</f>
        <v>15.504222681859206</v>
      </c>
      <c r="Y5" s="36">
        <f>S5*('Labour cost esc'!L$14-1)</f>
        <v>16.421949631195503</v>
      </c>
      <c r="Z5" s="36">
        <f>T5*('Labour cost esc'!M$14-1)</f>
        <v>17.34201281600577</v>
      </c>
      <c r="AA5" s="36">
        <f>U5*('Labour cost esc'!N$14-1)</f>
        <v>18.264418183588511</v>
      </c>
      <c r="AB5" s="43">
        <f t="shared" ref="AB5:AB36" si="5">SUM(W5:AA5)</f>
        <v>82.121429348448672</v>
      </c>
      <c r="AC5" s="37">
        <f>Q5+W5</f>
        <v>359.58882603579968</v>
      </c>
      <c r="AD5" s="36">
        <f>R5+X5</f>
        <v>360.50422268185923</v>
      </c>
      <c r="AE5" s="36">
        <f>S5+Y5</f>
        <v>361.4219496311955</v>
      </c>
      <c r="AF5" s="36">
        <f>T5+Z5</f>
        <v>362.34201281600576</v>
      </c>
      <c r="AG5" s="36">
        <f>U5+AA5</f>
        <v>363.26441818358853</v>
      </c>
      <c r="AH5" s="45">
        <f>SUM(AC5:AG5)</f>
        <v>1807.1214293484488</v>
      </c>
    </row>
    <row r="6" spans="1:34" s="32" customFormat="1" ht="12.75" customHeight="1" x14ac:dyDescent="0.2">
      <c r="A6" s="7" t="s">
        <v>96</v>
      </c>
      <c r="B6" s="7" t="s">
        <v>50</v>
      </c>
      <c r="C6" s="7" t="s">
        <v>195</v>
      </c>
      <c r="D6" s="7" t="s">
        <v>52</v>
      </c>
      <c r="E6" s="98">
        <f t="shared" ref="E6:E36" si="6">IFERROR(Q6/K6,0)</f>
        <v>0</v>
      </c>
      <c r="F6" s="98">
        <f t="shared" si="0"/>
        <v>0</v>
      </c>
      <c r="G6" s="98">
        <f t="shared" si="1"/>
        <v>0</v>
      </c>
      <c r="H6" s="98">
        <f t="shared" si="2"/>
        <v>0</v>
      </c>
      <c r="I6" s="98">
        <f t="shared" si="3"/>
        <v>0</v>
      </c>
      <c r="J6" s="43">
        <f>IFERROR(V6/P6,0)</f>
        <v>0</v>
      </c>
      <c r="K6" s="98"/>
      <c r="L6" s="98"/>
      <c r="M6" s="98"/>
      <c r="N6" s="98"/>
      <c r="O6" s="98"/>
      <c r="P6" s="43">
        <f t="shared" ref="P6:P69" si="7">SUM(K6:O6)</f>
        <v>0</v>
      </c>
      <c r="Q6" s="38">
        <v>1609</v>
      </c>
      <c r="R6" s="35">
        <v>1609</v>
      </c>
      <c r="S6" s="35">
        <v>1609</v>
      </c>
      <c r="T6" s="35">
        <v>1609</v>
      </c>
      <c r="U6" s="35">
        <v>1609</v>
      </c>
      <c r="V6" s="43">
        <f t="shared" si="4"/>
        <v>8045</v>
      </c>
      <c r="W6" s="37">
        <f>Q6*('Labour cost esc'!J$14-1)</f>
        <v>68.038901714787514</v>
      </c>
      <c r="X6" s="36">
        <f>R6*('Labour cost esc'!K$14-1)</f>
        <v>72.308099406120178</v>
      </c>
      <c r="Y6" s="36">
        <f>S6*('Labour cost esc'!L$14-1)</f>
        <v>76.588165091575547</v>
      </c>
      <c r="Z6" s="36">
        <f>T6*('Labour cost esc'!M$14-1)</f>
        <v>80.879126437545764</v>
      </c>
      <c r="AA6" s="36">
        <f>U6*('Labour cost esc'!N$14-1)</f>
        <v>85.181011180851925</v>
      </c>
      <c r="AB6" s="43">
        <f t="shared" si="5"/>
        <v>382.99530383088097</v>
      </c>
      <c r="AC6" s="37">
        <f t="shared" ref="AC6:AC69" si="8">Q6+W6</f>
        <v>1677.0389017147875</v>
      </c>
      <c r="AD6" s="36">
        <f t="shared" ref="AD6:AD69" si="9">R6+X6</f>
        <v>1681.3080994061202</v>
      </c>
      <c r="AE6" s="36">
        <f t="shared" ref="AE6:AE69" si="10">S6+Y6</f>
        <v>1685.5881650915755</v>
      </c>
      <c r="AF6" s="36">
        <f t="shared" ref="AF6:AF69" si="11">T6+Z6</f>
        <v>1689.8791264375457</v>
      </c>
      <c r="AG6" s="36">
        <f t="shared" ref="AG6:AG69" si="12">U6+AA6</f>
        <v>1694.181011180852</v>
      </c>
      <c r="AH6" s="45">
        <f t="shared" ref="AH6:AH69" si="13">SUM(AC6:AG6)</f>
        <v>8427.9953038308813</v>
      </c>
    </row>
    <row r="7" spans="1:34" s="32" customFormat="1" ht="12.75" customHeight="1" x14ac:dyDescent="0.2">
      <c r="A7" s="7" t="s">
        <v>196</v>
      </c>
      <c r="B7" s="7" t="s">
        <v>50</v>
      </c>
      <c r="C7" s="7" t="s">
        <v>89</v>
      </c>
      <c r="D7" s="7" t="s">
        <v>58</v>
      </c>
      <c r="E7" s="98">
        <f t="shared" si="6"/>
        <v>0</v>
      </c>
      <c r="F7" s="98">
        <f t="shared" si="0"/>
        <v>0</v>
      </c>
      <c r="G7" s="98">
        <f t="shared" si="1"/>
        <v>0</v>
      </c>
      <c r="H7" s="98">
        <f t="shared" si="2"/>
        <v>0</v>
      </c>
      <c r="I7" s="98">
        <f t="shared" si="3"/>
        <v>0</v>
      </c>
      <c r="J7" s="43">
        <f t="shared" ref="J7:J36" si="14">IFERROR(V7/P7,0)</f>
        <v>0</v>
      </c>
      <c r="K7" s="98"/>
      <c r="L7" s="98"/>
      <c r="M7" s="98"/>
      <c r="N7" s="98"/>
      <c r="O7" s="98"/>
      <c r="P7" s="43">
        <f t="shared" si="7"/>
        <v>0</v>
      </c>
      <c r="Q7" s="38">
        <v>800</v>
      </c>
      <c r="R7" s="35">
        <v>400</v>
      </c>
      <c r="S7" s="35">
        <v>800</v>
      </c>
      <c r="T7" s="35">
        <v>400</v>
      </c>
      <c r="U7" s="35">
        <v>400</v>
      </c>
      <c r="V7" s="43">
        <f t="shared" si="4"/>
        <v>2800</v>
      </c>
      <c r="W7" s="37">
        <f>Q7*('Labour cost esc'!J$14-1)</f>
        <v>33.829161822144194</v>
      </c>
      <c r="X7" s="36">
        <f>R7*('Labour cost esc'!K$14-1)</f>
        <v>17.97591035577879</v>
      </c>
      <c r="Y7" s="36">
        <f>S7*('Labour cost esc'!L$14-1)</f>
        <v>38.07988320277218</v>
      </c>
      <c r="Z7" s="36">
        <f>T7*('Labour cost esc'!M$14-1)</f>
        <v>20.106681525803793</v>
      </c>
      <c r="AA7" s="36">
        <f>U7*('Labour cost esc'!N$14-1)</f>
        <v>21.176137024450448</v>
      </c>
      <c r="AB7" s="43">
        <f t="shared" si="5"/>
        <v>131.16777393094941</v>
      </c>
      <c r="AC7" s="37">
        <f t="shared" si="8"/>
        <v>833.82916182214421</v>
      </c>
      <c r="AD7" s="36">
        <f t="shared" si="9"/>
        <v>417.97591035577881</v>
      </c>
      <c r="AE7" s="36">
        <f t="shared" si="10"/>
        <v>838.07988320277218</v>
      </c>
      <c r="AF7" s="36">
        <f t="shared" si="11"/>
        <v>420.10668152580376</v>
      </c>
      <c r="AG7" s="36">
        <f t="shared" si="12"/>
        <v>421.17613702445044</v>
      </c>
      <c r="AH7" s="45">
        <f t="shared" si="13"/>
        <v>2931.1677739309489</v>
      </c>
    </row>
    <row r="8" spans="1:34" s="32" customFormat="1" ht="12.75" customHeight="1" x14ac:dyDescent="0.2">
      <c r="A8" s="7" t="s">
        <v>197</v>
      </c>
      <c r="B8" s="7" t="s">
        <v>50</v>
      </c>
      <c r="C8" s="7" t="s">
        <v>198</v>
      </c>
      <c r="D8" s="7" t="s">
        <v>199</v>
      </c>
      <c r="E8" s="98">
        <f t="shared" si="6"/>
        <v>0</v>
      </c>
      <c r="F8" s="98">
        <f t="shared" si="0"/>
        <v>0</v>
      </c>
      <c r="G8" s="98">
        <f t="shared" si="1"/>
        <v>0</v>
      </c>
      <c r="H8" s="98">
        <f t="shared" si="2"/>
        <v>0</v>
      </c>
      <c r="I8" s="98">
        <f t="shared" si="3"/>
        <v>0</v>
      </c>
      <c r="J8" s="43">
        <f t="shared" si="14"/>
        <v>0</v>
      </c>
      <c r="K8" s="98"/>
      <c r="L8" s="98"/>
      <c r="M8" s="98"/>
      <c r="N8" s="98"/>
      <c r="O8" s="98"/>
      <c r="P8" s="43">
        <f t="shared" si="7"/>
        <v>0</v>
      </c>
      <c r="Q8" s="38">
        <v>800</v>
      </c>
      <c r="R8" s="35">
        <v>0</v>
      </c>
      <c r="S8" s="35">
        <v>0</v>
      </c>
      <c r="T8" s="35">
        <v>0</v>
      </c>
      <c r="U8" s="35">
        <v>0</v>
      </c>
      <c r="V8" s="43">
        <f t="shared" si="4"/>
        <v>800</v>
      </c>
      <c r="W8" s="37">
        <f>Q8*('Labour cost esc'!J$14-1)</f>
        <v>33.829161822144194</v>
      </c>
      <c r="X8" s="36">
        <f>R8*('Labour cost esc'!K$14-1)</f>
        <v>0</v>
      </c>
      <c r="Y8" s="36">
        <f>S8*('Labour cost esc'!L$14-1)</f>
        <v>0</v>
      </c>
      <c r="Z8" s="36">
        <f>T8*('Labour cost esc'!M$14-1)</f>
        <v>0</v>
      </c>
      <c r="AA8" s="36">
        <f>U8*('Labour cost esc'!N$14-1)</f>
        <v>0</v>
      </c>
      <c r="AB8" s="43">
        <f t="shared" si="5"/>
        <v>33.829161822144194</v>
      </c>
      <c r="AC8" s="37">
        <f t="shared" si="8"/>
        <v>833.82916182214421</v>
      </c>
      <c r="AD8" s="36">
        <f t="shared" si="9"/>
        <v>0</v>
      </c>
      <c r="AE8" s="36">
        <f t="shared" si="10"/>
        <v>0</v>
      </c>
      <c r="AF8" s="36">
        <f t="shared" si="11"/>
        <v>0</v>
      </c>
      <c r="AG8" s="36">
        <f t="shared" si="12"/>
        <v>0</v>
      </c>
      <c r="AH8" s="45">
        <f t="shared" si="13"/>
        <v>833.82916182214421</v>
      </c>
    </row>
    <row r="9" spans="1:34" s="32" customFormat="1" ht="12.75" customHeight="1" x14ac:dyDescent="0.2">
      <c r="A9" s="7" t="s">
        <v>200</v>
      </c>
      <c r="B9" s="7" t="s">
        <v>50</v>
      </c>
      <c r="C9" s="7" t="s">
        <v>195</v>
      </c>
      <c r="D9" s="7" t="s">
        <v>52</v>
      </c>
      <c r="E9" s="98">
        <f t="shared" si="6"/>
        <v>0</v>
      </c>
      <c r="F9" s="98">
        <f t="shared" si="0"/>
        <v>0</v>
      </c>
      <c r="G9" s="98">
        <f t="shared" si="1"/>
        <v>0</v>
      </c>
      <c r="H9" s="98">
        <f t="shared" si="2"/>
        <v>0</v>
      </c>
      <c r="I9" s="98">
        <f t="shared" si="3"/>
        <v>0</v>
      </c>
      <c r="J9" s="43">
        <f t="shared" si="14"/>
        <v>0</v>
      </c>
      <c r="K9" s="98"/>
      <c r="L9" s="98"/>
      <c r="M9" s="98"/>
      <c r="N9" s="98"/>
      <c r="O9" s="98"/>
      <c r="P9" s="43">
        <f t="shared" si="7"/>
        <v>0</v>
      </c>
      <c r="Q9" s="38">
        <v>180</v>
      </c>
      <c r="R9" s="35">
        <v>180</v>
      </c>
      <c r="S9" s="35">
        <v>0</v>
      </c>
      <c r="T9" s="35">
        <v>0</v>
      </c>
      <c r="U9" s="35">
        <v>0</v>
      </c>
      <c r="V9" s="43">
        <f t="shared" si="4"/>
        <v>360</v>
      </c>
      <c r="W9" s="37">
        <f>Q9*('Labour cost esc'!J$14-1)</f>
        <v>7.6115614099824436</v>
      </c>
      <c r="X9" s="36">
        <f>R9*('Labour cost esc'!K$14-1)</f>
        <v>8.0891596601004565</v>
      </c>
      <c r="Y9" s="36">
        <f>S9*('Labour cost esc'!L$14-1)</f>
        <v>0</v>
      </c>
      <c r="Z9" s="36">
        <f>T9*('Labour cost esc'!M$14-1)</f>
        <v>0</v>
      </c>
      <c r="AA9" s="36">
        <f>U9*('Labour cost esc'!N$14-1)</f>
        <v>0</v>
      </c>
      <c r="AB9" s="43">
        <f t="shared" si="5"/>
        <v>15.700721070082899</v>
      </c>
      <c r="AC9" s="37">
        <f t="shared" si="8"/>
        <v>187.61156140998244</v>
      </c>
      <c r="AD9" s="36">
        <f t="shared" si="9"/>
        <v>188.08915966010045</v>
      </c>
      <c r="AE9" s="36">
        <f t="shared" si="10"/>
        <v>0</v>
      </c>
      <c r="AF9" s="36">
        <f t="shared" si="11"/>
        <v>0</v>
      </c>
      <c r="AG9" s="36">
        <f t="shared" si="12"/>
        <v>0</v>
      </c>
      <c r="AH9" s="45">
        <f t="shared" si="13"/>
        <v>375.70072107008286</v>
      </c>
    </row>
    <row r="10" spans="1:34" s="32" customFormat="1" ht="12.75" customHeight="1" x14ac:dyDescent="0.2">
      <c r="A10" s="7" t="s">
        <v>127</v>
      </c>
      <c r="B10" s="7" t="s">
        <v>50</v>
      </c>
      <c r="C10" s="7" t="s">
        <v>195</v>
      </c>
      <c r="D10" s="7" t="s">
        <v>52</v>
      </c>
      <c r="E10" s="98">
        <f t="shared" si="6"/>
        <v>0</v>
      </c>
      <c r="F10" s="98">
        <f t="shared" si="0"/>
        <v>0</v>
      </c>
      <c r="G10" s="98">
        <f t="shared" si="1"/>
        <v>0</v>
      </c>
      <c r="H10" s="98">
        <f t="shared" si="2"/>
        <v>0</v>
      </c>
      <c r="I10" s="98">
        <f t="shared" si="3"/>
        <v>0</v>
      </c>
      <c r="J10" s="43">
        <f t="shared" si="14"/>
        <v>0</v>
      </c>
      <c r="K10" s="98"/>
      <c r="L10" s="98"/>
      <c r="M10" s="98"/>
      <c r="N10" s="98"/>
      <c r="O10" s="98"/>
      <c r="P10" s="43">
        <f t="shared" si="7"/>
        <v>0</v>
      </c>
      <c r="Q10" s="38">
        <v>515.02499999999998</v>
      </c>
      <c r="R10" s="35">
        <v>515.02499999999998</v>
      </c>
      <c r="S10" s="35">
        <v>515.02499999999998</v>
      </c>
      <c r="T10" s="35">
        <v>0</v>
      </c>
      <c r="U10" s="35">
        <v>0</v>
      </c>
      <c r="V10" s="43">
        <f t="shared" si="4"/>
        <v>1545.0749999999998</v>
      </c>
      <c r="W10" s="37">
        <f>Q10*('Labour cost esc'!J$14-1)</f>
        <v>21.778580084312267</v>
      </c>
      <c r="X10" s="36">
        <f>R10*('Labour cost esc'!K$14-1)</f>
        <v>23.145108077462428</v>
      </c>
      <c r="Y10" s="36">
        <f>S10*('Labour cost esc'!L$14-1)</f>
        <v>24.515114808134676</v>
      </c>
      <c r="Z10" s="36">
        <f>T10*('Labour cost esc'!M$14-1)</f>
        <v>0</v>
      </c>
      <c r="AA10" s="36">
        <f>U10*('Labour cost esc'!N$14-1)</f>
        <v>0</v>
      </c>
      <c r="AB10" s="43">
        <f t="shared" si="5"/>
        <v>69.438802969909375</v>
      </c>
      <c r="AC10" s="37">
        <f t="shared" si="8"/>
        <v>536.80358008431222</v>
      </c>
      <c r="AD10" s="36">
        <f t="shared" si="9"/>
        <v>538.17010807746237</v>
      </c>
      <c r="AE10" s="36">
        <f t="shared" si="10"/>
        <v>539.5401148081346</v>
      </c>
      <c r="AF10" s="36">
        <f t="shared" si="11"/>
        <v>0</v>
      </c>
      <c r="AG10" s="36">
        <f t="shared" si="12"/>
        <v>0</v>
      </c>
      <c r="AH10" s="45">
        <f t="shared" si="13"/>
        <v>1614.5138029699092</v>
      </c>
    </row>
    <row r="11" spans="1:34" s="32" customFormat="1" ht="12.75" customHeight="1" x14ac:dyDescent="0.2">
      <c r="A11" s="7" t="s">
        <v>145</v>
      </c>
      <c r="B11" s="7" t="s">
        <v>50</v>
      </c>
      <c r="C11" s="7" t="s">
        <v>198</v>
      </c>
      <c r="D11" s="7" t="s">
        <v>199</v>
      </c>
      <c r="E11" s="98">
        <f t="shared" si="6"/>
        <v>0</v>
      </c>
      <c r="F11" s="98">
        <f t="shared" si="0"/>
        <v>0</v>
      </c>
      <c r="G11" s="98">
        <f t="shared" si="1"/>
        <v>0</v>
      </c>
      <c r="H11" s="98">
        <f t="shared" si="2"/>
        <v>0</v>
      </c>
      <c r="I11" s="98">
        <f t="shared" si="3"/>
        <v>0</v>
      </c>
      <c r="J11" s="43">
        <f t="shared" si="14"/>
        <v>0</v>
      </c>
      <c r="K11" s="98"/>
      <c r="L11" s="98"/>
      <c r="M11" s="98"/>
      <c r="N11" s="98"/>
      <c r="O11" s="98"/>
      <c r="P11" s="43">
        <f t="shared" si="7"/>
        <v>0</v>
      </c>
      <c r="Q11" s="38">
        <v>165</v>
      </c>
      <c r="R11" s="35">
        <v>165</v>
      </c>
      <c r="S11" s="35">
        <v>165</v>
      </c>
      <c r="T11" s="35">
        <v>165</v>
      </c>
      <c r="U11" s="35">
        <v>165</v>
      </c>
      <c r="V11" s="43">
        <f t="shared" si="4"/>
        <v>825</v>
      </c>
      <c r="W11" s="37">
        <f>Q11*('Labour cost esc'!J$14-1)</f>
        <v>6.9772646258172397</v>
      </c>
      <c r="X11" s="36">
        <f>R11*('Labour cost esc'!K$14-1)</f>
        <v>7.4150630217587512</v>
      </c>
      <c r="Y11" s="36">
        <f>S11*('Labour cost esc'!L$14-1)</f>
        <v>7.8539759105717621</v>
      </c>
      <c r="Z11" s="36">
        <f>T11*('Labour cost esc'!M$14-1)</f>
        <v>8.2940061293940648</v>
      </c>
      <c r="AA11" s="36">
        <f>U11*('Labour cost esc'!N$14-1)</f>
        <v>8.7351565225858092</v>
      </c>
      <c r="AB11" s="43">
        <f t="shared" si="5"/>
        <v>39.275466210127625</v>
      </c>
      <c r="AC11" s="37">
        <f t="shared" si="8"/>
        <v>171.97726462581724</v>
      </c>
      <c r="AD11" s="36">
        <f t="shared" si="9"/>
        <v>172.41506302175875</v>
      </c>
      <c r="AE11" s="36">
        <f t="shared" si="10"/>
        <v>172.85397591057176</v>
      </c>
      <c r="AF11" s="36">
        <f t="shared" si="11"/>
        <v>173.29400612939406</v>
      </c>
      <c r="AG11" s="36">
        <f t="shared" si="12"/>
        <v>173.73515652258581</v>
      </c>
      <c r="AH11" s="45">
        <f t="shared" si="13"/>
        <v>864.27546621012766</v>
      </c>
    </row>
    <row r="12" spans="1:34" s="32" customFormat="1" ht="12.75" customHeight="1" x14ac:dyDescent="0.2">
      <c r="A12" s="7" t="s">
        <v>183</v>
      </c>
      <c r="B12" s="7" t="s">
        <v>50</v>
      </c>
      <c r="C12" s="7" t="s">
        <v>89</v>
      </c>
      <c r="D12" s="7" t="s">
        <v>58</v>
      </c>
      <c r="E12" s="98">
        <f t="shared" si="6"/>
        <v>0</v>
      </c>
      <c r="F12" s="98">
        <f t="shared" si="0"/>
        <v>0</v>
      </c>
      <c r="G12" s="98">
        <f t="shared" si="1"/>
        <v>0</v>
      </c>
      <c r="H12" s="98">
        <f t="shared" si="2"/>
        <v>0</v>
      </c>
      <c r="I12" s="98">
        <f t="shared" si="3"/>
        <v>0</v>
      </c>
      <c r="J12" s="43">
        <f t="shared" si="14"/>
        <v>0</v>
      </c>
      <c r="K12" s="98"/>
      <c r="L12" s="98"/>
      <c r="M12" s="98"/>
      <c r="N12" s="98"/>
      <c r="O12" s="98"/>
      <c r="P12" s="43">
        <f t="shared" si="7"/>
        <v>0</v>
      </c>
      <c r="Q12" s="38">
        <v>240</v>
      </c>
      <c r="R12" s="35">
        <v>240</v>
      </c>
      <c r="S12" s="35">
        <v>240</v>
      </c>
      <c r="T12" s="35">
        <v>240</v>
      </c>
      <c r="U12" s="35">
        <v>240</v>
      </c>
      <c r="V12" s="43">
        <f t="shared" si="4"/>
        <v>1200</v>
      </c>
      <c r="W12" s="37">
        <f>Q12*('Labour cost esc'!J$14-1)</f>
        <v>10.148748546643258</v>
      </c>
      <c r="X12" s="36">
        <f>R12*('Labour cost esc'!K$14-1)</f>
        <v>10.785546213467274</v>
      </c>
      <c r="Y12" s="36">
        <f>S12*('Labour cost esc'!L$14-1)</f>
        <v>11.423964960831654</v>
      </c>
      <c r="Z12" s="36">
        <f>T12*('Labour cost esc'!M$14-1)</f>
        <v>12.064008915482276</v>
      </c>
      <c r="AA12" s="36">
        <f>U12*('Labour cost esc'!N$14-1)</f>
        <v>12.705682214670269</v>
      </c>
      <c r="AB12" s="43">
        <f t="shared" si="5"/>
        <v>57.127950851094731</v>
      </c>
      <c r="AC12" s="37">
        <f t="shared" si="8"/>
        <v>250.14874854664325</v>
      </c>
      <c r="AD12" s="36">
        <f t="shared" si="9"/>
        <v>250.78554621346728</v>
      </c>
      <c r="AE12" s="36">
        <f t="shared" si="10"/>
        <v>251.42396496083165</v>
      </c>
      <c r="AF12" s="36">
        <f t="shared" si="11"/>
        <v>252.06400891548228</v>
      </c>
      <c r="AG12" s="36">
        <f t="shared" si="12"/>
        <v>252.70568221467028</v>
      </c>
      <c r="AH12" s="45">
        <f t="shared" si="13"/>
        <v>1257.1279508510947</v>
      </c>
    </row>
    <row r="13" spans="1:34" s="32" customFormat="1" ht="12.75" customHeight="1" x14ac:dyDescent="0.2">
      <c r="A13" s="7" t="s">
        <v>140</v>
      </c>
      <c r="B13" s="7" t="s">
        <v>50</v>
      </c>
      <c r="C13" s="7" t="s">
        <v>89</v>
      </c>
      <c r="D13" s="7" t="s">
        <v>58</v>
      </c>
      <c r="E13" s="98">
        <f t="shared" si="6"/>
        <v>0</v>
      </c>
      <c r="F13" s="98">
        <f t="shared" si="0"/>
        <v>0</v>
      </c>
      <c r="G13" s="98">
        <f t="shared" si="1"/>
        <v>0</v>
      </c>
      <c r="H13" s="98">
        <f t="shared" si="2"/>
        <v>0</v>
      </c>
      <c r="I13" s="98">
        <f t="shared" si="3"/>
        <v>0</v>
      </c>
      <c r="J13" s="43">
        <f t="shared" si="14"/>
        <v>0</v>
      </c>
      <c r="K13" s="98"/>
      <c r="L13" s="98"/>
      <c r="M13" s="98"/>
      <c r="N13" s="98"/>
      <c r="O13" s="98"/>
      <c r="P13" s="43">
        <f t="shared" si="7"/>
        <v>0</v>
      </c>
      <c r="Q13" s="38">
        <v>416</v>
      </c>
      <c r="R13" s="35">
        <v>416</v>
      </c>
      <c r="S13" s="35">
        <v>416</v>
      </c>
      <c r="T13" s="35">
        <v>416</v>
      </c>
      <c r="U13" s="35">
        <v>832</v>
      </c>
      <c r="V13" s="43">
        <f t="shared" si="4"/>
        <v>2496</v>
      </c>
      <c r="W13" s="37">
        <f>Q13*('Labour cost esc'!J$14-1)</f>
        <v>17.591164147514981</v>
      </c>
      <c r="X13" s="36">
        <f>R13*('Labour cost esc'!K$14-1)</f>
        <v>18.694946770009942</v>
      </c>
      <c r="Y13" s="36">
        <f>S13*('Labour cost esc'!L$14-1)</f>
        <v>19.801539265441534</v>
      </c>
      <c r="Z13" s="36">
        <f>T13*('Labour cost esc'!M$14-1)</f>
        <v>20.910948786835945</v>
      </c>
      <c r="AA13" s="36">
        <f>U13*('Labour cost esc'!N$14-1)</f>
        <v>44.046365010856931</v>
      </c>
      <c r="AB13" s="43">
        <f t="shared" si="5"/>
        <v>121.04496398065933</v>
      </c>
      <c r="AC13" s="37">
        <f t="shared" si="8"/>
        <v>433.59116414751497</v>
      </c>
      <c r="AD13" s="36">
        <f t="shared" si="9"/>
        <v>434.69494677000995</v>
      </c>
      <c r="AE13" s="36">
        <f t="shared" si="10"/>
        <v>435.80153926544153</v>
      </c>
      <c r="AF13" s="36">
        <f t="shared" si="11"/>
        <v>436.91094878683595</v>
      </c>
      <c r="AG13" s="36">
        <f t="shared" si="12"/>
        <v>876.0463650108569</v>
      </c>
      <c r="AH13" s="45">
        <f t="shared" si="13"/>
        <v>2617.0449639806593</v>
      </c>
    </row>
    <row r="14" spans="1:34" s="32" customFormat="1" ht="12.75" customHeight="1" x14ac:dyDescent="0.2">
      <c r="A14" s="7" t="s">
        <v>201</v>
      </c>
      <c r="B14" s="7" t="s">
        <v>50</v>
      </c>
      <c r="C14" s="7" t="s">
        <v>89</v>
      </c>
      <c r="D14" s="7" t="s">
        <v>58</v>
      </c>
      <c r="E14" s="98">
        <f t="shared" si="6"/>
        <v>0</v>
      </c>
      <c r="F14" s="98">
        <f t="shared" si="0"/>
        <v>0</v>
      </c>
      <c r="G14" s="98">
        <f t="shared" si="1"/>
        <v>0</v>
      </c>
      <c r="H14" s="98">
        <f t="shared" si="2"/>
        <v>0</v>
      </c>
      <c r="I14" s="98">
        <f t="shared" si="3"/>
        <v>0</v>
      </c>
      <c r="J14" s="43">
        <f t="shared" si="14"/>
        <v>0</v>
      </c>
      <c r="K14" s="98"/>
      <c r="L14" s="98"/>
      <c r="M14" s="98"/>
      <c r="N14" s="98"/>
      <c r="O14" s="98"/>
      <c r="P14" s="43">
        <f t="shared" si="7"/>
        <v>0</v>
      </c>
      <c r="Q14" s="38">
        <v>853</v>
      </c>
      <c r="R14" s="35">
        <v>627</v>
      </c>
      <c r="S14" s="35">
        <v>584</v>
      </c>
      <c r="T14" s="35">
        <v>639</v>
      </c>
      <c r="U14" s="35">
        <v>849</v>
      </c>
      <c r="V14" s="43">
        <f t="shared" si="4"/>
        <v>3552</v>
      </c>
      <c r="W14" s="37">
        <f>Q14*('Labour cost esc'!J$14-1)</f>
        <v>36.070343792861244</v>
      </c>
      <c r="X14" s="36">
        <f>R14*('Labour cost esc'!K$14-1)</f>
        <v>28.177239482683255</v>
      </c>
      <c r="Y14" s="36">
        <f>S14*('Labour cost esc'!L$14-1)</f>
        <v>27.798314738023691</v>
      </c>
      <c r="Z14" s="36">
        <f>T14*('Labour cost esc'!M$14-1)</f>
        <v>32.120423737471562</v>
      </c>
      <c r="AA14" s="36">
        <f>U14*('Labour cost esc'!N$14-1)</f>
        <v>44.946350834396078</v>
      </c>
      <c r="AB14" s="43">
        <f t="shared" si="5"/>
        <v>169.11267258543583</v>
      </c>
      <c r="AC14" s="37">
        <f t="shared" si="8"/>
        <v>889.07034379286119</v>
      </c>
      <c r="AD14" s="36">
        <f t="shared" si="9"/>
        <v>655.17723948268326</v>
      </c>
      <c r="AE14" s="36">
        <f t="shared" si="10"/>
        <v>611.79831473802369</v>
      </c>
      <c r="AF14" s="36">
        <f t="shared" si="11"/>
        <v>671.12042373747158</v>
      </c>
      <c r="AG14" s="36">
        <f t="shared" si="12"/>
        <v>893.94635083439607</v>
      </c>
      <c r="AH14" s="45">
        <f t="shared" si="13"/>
        <v>3721.1126725854356</v>
      </c>
    </row>
    <row r="15" spans="1:34" s="32" customFormat="1" ht="12.75" customHeight="1" x14ac:dyDescent="0.2">
      <c r="A15" s="7" t="s">
        <v>202</v>
      </c>
      <c r="B15" s="7" t="s">
        <v>50</v>
      </c>
      <c r="C15" s="7" t="s">
        <v>89</v>
      </c>
      <c r="D15" s="7" t="s">
        <v>45</v>
      </c>
      <c r="E15" s="98">
        <f t="shared" si="6"/>
        <v>0</v>
      </c>
      <c r="F15" s="98">
        <f t="shared" si="0"/>
        <v>0</v>
      </c>
      <c r="G15" s="98">
        <f t="shared" si="1"/>
        <v>0</v>
      </c>
      <c r="H15" s="98">
        <f t="shared" si="2"/>
        <v>0</v>
      </c>
      <c r="I15" s="98">
        <f t="shared" si="3"/>
        <v>0</v>
      </c>
      <c r="J15" s="43">
        <f t="shared" si="14"/>
        <v>0</v>
      </c>
      <c r="K15" s="98"/>
      <c r="L15" s="98"/>
      <c r="M15" s="98"/>
      <c r="N15" s="98"/>
      <c r="O15" s="98"/>
      <c r="P15" s="43">
        <f t="shared" si="7"/>
        <v>0</v>
      </c>
      <c r="Q15" s="38">
        <v>200</v>
      </c>
      <c r="R15" s="35">
        <v>200</v>
      </c>
      <c r="S15" s="35">
        <v>200</v>
      </c>
      <c r="T15" s="35">
        <v>200</v>
      </c>
      <c r="U15" s="35">
        <v>200</v>
      </c>
      <c r="V15" s="43">
        <f t="shared" si="4"/>
        <v>1000</v>
      </c>
      <c r="W15" s="37">
        <f>Q15*('Labour cost esc'!J$14-1)</f>
        <v>8.4572904555360484</v>
      </c>
      <c r="X15" s="36">
        <f>R15*('Labour cost esc'!K$14-1)</f>
        <v>8.9879551778893951</v>
      </c>
      <c r="Y15" s="36">
        <f>S15*('Labour cost esc'!L$14-1)</f>
        <v>9.519970800693045</v>
      </c>
      <c r="Z15" s="36">
        <f>T15*('Labour cost esc'!M$14-1)</f>
        <v>10.053340762901897</v>
      </c>
      <c r="AA15" s="36">
        <f>U15*('Labour cost esc'!N$14-1)</f>
        <v>10.588068512225224</v>
      </c>
      <c r="AB15" s="43">
        <f t="shared" si="5"/>
        <v>47.606625709245606</v>
      </c>
      <c r="AC15" s="37">
        <f t="shared" si="8"/>
        <v>208.45729045553605</v>
      </c>
      <c r="AD15" s="36">
        <f t="shared" si="9"/>
        <v>208.9879551778894</v>
      </c>
      <c r="AE15" s="36">
        <f t="shared" si="10"/>
        <v>209.51997080069305</v>
      </c>
      <c r="AF15" s="36">
        <f t="shared" si="11"/>
        <v>210.05334076290188</v>
      </c>
      <c r="AG15" s="36">
        <f t="shared" si="12"/>
        <v>210.58806851222522</v>
      </c>
      <c r="AH15" s="45">
        <f t="shared" si="13"/>
        <v>1047.6066257092455</v>
      </c>
    </row>
    <row r="16" spans="1:34" s="32" customFormat="1" ht="12.75" customHeight="1" x14ac:dyDescent="0.2">
      <c r="A16" s="7" t="s">
        <v>203</v>
      </c>
      <c r="B16" s="7" t="s">
        <v>50</v>
      </c>
      <c r="C16" s="7" t="s">
        <v>198</v>
      </c>
      <c r="D16" s="7" t="s">
        <v>52</v>
      </c>
      <c r="E16" s="98">
        <f t="shared" si="6"/>
        <v>0</v>
      </c>
      <c r="F16" s="98">
        <f t="shared" si="0"/>
        <v>0</v>
      </c>
      <c r="G16" s="98">
        <f t="shared" si="1"/>
        <v>0</v>
      </c>
      <c r="H16" s="98">
        <f t="shared" si="2"/>
        <v>0</v>
      </c>
      <c r="I16" s="98">
        <f t="shared" si="3"/>
        <v>0</v>
      </c>
      <c r="J16" s="43">
        <f t="shared" si="14"/>
        <v>0</v>
      </c>
      <c r="K16" s="98"/>
      <c r="L16" s="98"/>
      <c r="M16" s="98"/>
      <c r="N16" s="98"/>
      <c r="O16" s="98"/>
      <c r="P16" s="43">
        <f t="shared" si="7"/>
        <v>0</v>
      </c>
      <c r="Q16" s="38">
        <v>0</v>
      </c>
      <c r="R16" s="35">
        <v>0</v>
      </c>
      <c r="S16" s="35">
        <v>0</v>
      </c>
      <c r="T16" s="35">
        <v>650</v>
      </c>
      <c r="U16" s="35">
        <v>650</v>
      </c>
      <c r="V16" s="43">
        <f t="shared" si="4"/>
        <v>1300</v>
      </c>
      <c r="W16" s="37">
        <f>Q16*('Labour cost esc'!J$14-1)</f>
        <v>0</v>
      </c>
      <c r="X16" s="36">
        <f>R16*('Labour cost esc'!K$14-1)</f>
        <v>0</v>
      </c>
      <c r="Y16" s="36">
        <f>S16*('Labour cost esc'!L$14-1)</f>
        <v>0</v>
      </c>
      <c r="Z16" s="36">
        <f>T16*('Labour cost esc'!M$14-1)</f>
        <v>32.673357479431161</v>
      </c>
      <c r="AA16" s="36">
        <f>U16*('Labour cost esc'!N$14-1)</f>
        <v>34.41122266473198</v>
      </c>
      <c r="AB16" s="43">
        <f t="shared" si="5"/>
        <v>67.084580144163141</v>
      </c>
      <c r="AC16" s="37">
        <f t="shared" si="8"/>
        <v>0</v>
      </c>
      <c r="AD16" s="36">
        <f t="shared" si="9"/>
        <v>0</v>
      </c>
      <c r="AE16" s="36">
        <f t="shared" si="10"/>
        <v>0</v>
      </c>
      <c r="AF16" s="36">
        <f t="shared" si="11"/>
        <v>682.67335747943116</v>
      </c>
      <c r="AG16" s="36">
        <f t="shared" si="12"/>
        <v>684.41122266473201</v>
      </c>
      <c r="AH16" s="45">
        <f t="shared" si="13"/>
        <v>1367.0845801441633</v>
      </c>
    </row>
    <row r="17" spans="1:34" s="32" customFormat="1" ht="12.75" customHeight="1" x14ac:dyDescent="0.2">
      <c r="A17" s="7" t="s">
        <v>204</v>
      </c>
      <c r="B17" s="7" t="s">
        <v>50</v>
      </c>
      <c r="C17" s="7" t="s">
        <v>89</v>
      </c>
      <c r="D17" s="7" t="s">
        <v>58</v>
      </c>
      <c r="E17" s="98">
        <f t="shared" si="6"/>
        <v>0</v>
      </c>
      <c r="F17" s="98">
        <f t="shared" si="0"/>
        <v>0</v>
      </c>
      <c r="G17" s="98">
        <f t="shared" si="1"/>
        <v>0</v>
      </c>
      <c r="H17" s="98">
        <f t="shared" si="2"/>
        <v>0</v>
      </c>
      <c r="I17" s="98">
        <f t="shared" si="3"/>
        <v>0</v>
      </c>
      <c r="J17" s="43">
        <f t="shared" si="14"/>
        <v>0</v>
      </c>
      <c r="K17" s="98"/>
      <c r="L17" s="98"/>
      <c r="M17" s="98"/>
      <c r="N17" s="98"/>
      <c r="O17" s="98"/>
      <c r="P17" s="43">
        <f t="shared" si="7"/>
        <v>0</v>
      </c>
      <c r="Q17" s="38">
        <v>70</v>
      </c>
      <c r="R17" s="35">
        <v>70</v>
      </c>
      <c r="S17" s="35">
        <v>70</v>
      </c>
      <c r="T17" s="35">
        <v>70</v>
      </c>
      <c r="U17" s="35">
        <v>70</v>
      </c>
      <c r="V17" s="43">
        <f t="shared" si="4"/>
        <v>350</v>
      </c>
      <c r="W17" s="37">
        <f>Q17*('Labour cost esc'!J$14-1)</f>
        <v>2.9600516594376169</v>
      </c>
      <c r="X17" s="36">
        <f>R17*('Labour cost esc'!K$14-1)</f>
        <v>3.1457843122612883</v>
      </c>
      <c r="Y17" s="36">
        <f>S17*('Labour cost esc'!L$14-1)</f>
        <v>3.3319897802425658</v>
      </c>
      <c r="Z17" s="36">
        <f>T17*('Labour cost esc'!M$14-1)</f>
        <v>3.5186692670156638</v>
      </c>
      <c r="AA17" s="36">
        <f>U17*('Labour cost esc'!N$14-1)</f>
        <v>3.7058239792788283</v>
      </c>
      <c r="AB17" s="43">
        <f t="shared" si="5"/>
        <v>16.662318998235964</v>
      </c>
      <c r="AC17" s="37">
        <f t="shared" si="8"/>
        <v>72.96005165943761</v>
      </c>
      <c r="AD17" s="36">
        <f t="shared" si="9"/>
        <v>73.145784312261284</v>
      </c>
      <c r="AE17" s="36">
        <f t="shared" si="10"/>
        <v>73.331989780242566</v>
      </c>
      <c r="AF17" s="36">
        <f t="shared" si="11"/>
        <v>73.518669267015667</v>
      </c>
      <c r="AG17" s="36">
        <f t="shared" si="12"/>
        <v>73.705823979278833</v>
      </c>
      <c r="AH17" s="45">
        <f t="shared" si="13"/>
        <v>366.66231899823595</v>
      </c>
    </row>
    <row r="18" spans="1:34" s="32" customFormat="1" ht="12.75" customHeight="1" x14ac:dyDescent="0.2">
      <c r="A18" s="7" t="s">
        <v>205</v>
      </c>
      <c r="B18" s="7" t="s">
        <v>50</v>
      </c>
      <c r="C18" s="7" t="s">
        <v>89</v>
      </c>
      <c r="D18" s="7" t="s">
        <v>58</v>
      </c>
      <c r="E18" s="98">
        <f t="shared" si="6"/>
        <v>0</v>
      </c>
      <c r="F18" s="98">
        <f t="shared" si="0"/>
        <v>0</v>
      </c>
      <c r="G18" s="98">
        <f t="shared" si="1"/>
        <v>0</v>
      </c>
      <c r="H18" s="98">
        <f t="shared" si="2"/>
        <v>0</v>
      </c>
      <c r="I18" s="98">
        <f t="shared" si="3"/>
        <v>0</v>
      </c>
      <c r="J18" s="43">
        <f t="shared" si="14"/>
        <v>0</v>
      </c>
      <c r="K18" s="98"/>
      <c r="L18" s="98"/>
      <c r="M18" s="98"/>
      <c r="N18" s="98"/>
      <c r="O18" s="98"/>
      <c r="P18" s="43">
        <f t="shared" si="7"/>
        <v>0</v>
      </c>
      <c r="Q18" s="38">
        <v>285</v>
      </c>
      <c r="R18" s="35">
        <v>300</v>
      </c>
      <c r="S18" s="35">
        <v>300</v>
      </c>
      <c r="T18" s="35">
        <v>300</v>
      </c>
      <c r="U18" s="35">
        <v>600</v>
      </c>
      <c r="V18" s="43">
        <f t="shared" si="4"/>
        <v>1785</v>
      </c>
      <c r="W18" s="37">
        <f>Q18*('Labour cost esc'!J$14-1)</f>
        <v>12.051638899138869</v>
      </c>
      <c r="X18" s="36">
        <f>R18*('Labour cost esc'!K$14-1)</f>
        <v>13.481932766834092</v>
      </c>
      <c r="Y18" s="36">
        <f>S18*('Labour cost esc'!L$14-1)</f>
        <v>14.279956201039568</v>
      </c>
      <c r="Z18" s="36">
        <f>T18*('Labour cost esc'!M$14-1)</f>
        <v>15.080011144352845</v>
      </c>
      <c r="AA18" s="36">
        <f>U18*('Labour cost esc'!N$14-1)</f>
        <v>31.764205536675671</v>
      </c>
      <c r="AB18" s="43">
        <f t="shared" si="5"/>
        <v>86.657744548041038</v>
      </c>
      <c r="AC18" s="37">
        <f t="shared" si="8"/>
        <v>297.05163889913888</v>
      </c>
      <c r="AD18" s="36">
        <f t="shared" si="9"/>
        <v>313.48193276683412</v>
      </c>
      <c r="AE18" s="36">
        <f t="shared" si="10"/>
        <v>314.27995620103957</v>
      </c>
      <c r="AF18" s="36">
        <f t="shared" si="11"/>
        <v>315.08001114435285</v>
      </c>
      <c r="AG18" s="36">
        <f t="shared" si="12"/>
        <v>631.76420553667572</v>
      </c>
      <c r="AH18" s="45">
        <f t="shared" si="13"/>
        <v>1871.6577445480411</v>
      </c>
    </row>
    <row r="19" spans="1:34" s="32" customFormat="1" ht="12.75" customHeight="1" x14ac:dyDescent="0.2">
      <c r="A19" s="7" t="s">
        <v>206</v>
      </c>
      <c r="B19" s="7" t="s">
        <v>50</v>
      </c>
      <c r="C19" s="7" t="s">
        <v>198</v>
      </c>
      <c r="D19" s="7" t="s">
        <v>58</v>
      </c>
      <c r="E19" s="98">
        <f t="shared" si="6"/>
        <v>0</v>
      </c>
      <c r="F19" s="98">
        <f t="shared" si="0"/>
        <v>0</v>
      </c>
      <c r="G19" s="98">
        <f t="shared" si="1"/>
        <v>0</v>
      </c>
      <c r="H19" s="98">
        <f t="shared" si="2"/>
        <v>0</v>
      </c>
      <c r="I19" s="98">
        <f t="shared" si="3"/>
        <v>0</v>
      </c>
      <c r="J19" s="43">
        <f t="shared" si="14"/>
        <v>0</v>
      </c>
      <c r="K19" s="98"/>
      <c r="L19" s="98"/>
      <c r="M19" s="98"/>
      <c r="N19" s="98"/>
      <c r="O19" s="98"/>
      <c r="P19" s="43">
        <f t="shared" si="7"/>
        <v>0</v>
      </c>
      <c r="Q19" s="38">
        <v>170</v>
      </c>
      <c r="R19" s="35">
        <v>0</v>
      </c>
      <c r="S19" s="35">
        <v>0</v>
      </c>
      <c r="T19" s="35">
        <v>0</v>
      </c>
      <c r="U19" s="35">
        <v>0</v>
      </c>
      <c r="V19" s="43">
        <f t="shared" si="4"/>
        <v>170</v>
      </c>
      <c r="W19" s="37">
        <f>Q19*('Labour cost esc'!J$14-1)</f>
        <v>7.1886968872056407</v>
      </c>
      <c r="X19" s="36">
        <f>R19*('Labour cost esc'!K$14-1)</f>
        <v>0</v>
      </c>
      <c r="Y19" s="36">
        <f>S19*('Labour cost esc'!L$14-1)</f>
        <v>0</v>
      </c>
      <c r="Z19" s="36">
        <f>T19*('Labour cost esc'!M$14-1)</f>
        <v>0</v>
      </c>
      <c r="AA19" s="36">
        <f>U19*('Labour cost esc'!N$14-1)</f>
        <v>0</v>
      </c>
      <c r="AB19" s="43">
        <f t="shared" si="5"/>
        <v>7.1886968872056407</v>
      </c>
      <c r="AC19" s="37">
        <f t="shared" si="8"/>
        <v>177.18869688720565</v>
      </c>
      <c r="AD19" s="36">
        <f t="shared" si="9"/>
        <v>0</v>
      </c>
      <c r="AE19" s="36">
        <f t="shared" si="10"/>
        <v>0</v>
      </c>
      <c r="AF19" s="36">
        <f t="shared" si="11"/>
        <v>0</v>
      </c>
      <c r="AG19" s="36">
        <f t="shared" si="12"/>
        <v>0</v>
      </c>
      <c r="AH19" s="45">
        <f t="shared" si="13"/>
        <v>177.18869688720565</v>
      </c>
    </row>
    <row r="20" spans="1:34" s="32" customFormat="1" ht="12.75" customHeight="1" x14ac:dyDescent="0.2">
      <c r="A20" s="7" t="s">
        <v>207</v>
      </c>
      <c r="B20" s="7" t="s">
        <v>50</v>
      </c>
      <c r="C20" s="7" t="s">
        <v>198</v>
      </c>
      <c r="D20" s="7" t="s">
        <v>58</v>
      </c>
      <c r="E20" s="98">
        <f t="shared" si="6"/>
        <v>0</v>
      </c>
      <c r="F20" s="98">
        <f t="shared" si="0"/>
        <v>0</v>
      </c>
      <c r="G20" s="98">
        <f t="shared" si="1"/>
        <v>0</v>
      </c>
      <c r="H20" s="98">
        <f t="shared" si="2"/>
        <v>0</v>
      </c>
      <c r="I20" s="98">
        <f t="shared" si="3"/>
        <v>0</v>
      </c>
      <c r="J20" s="43">
        <f t="shared" si="14"/>
        <v>0</v>
      </c>
      <c r="K20" s="98"/>
      <c r="L20" s="98"/>
      <c r="M20" s="98"/>
      <c r="N20" s="98"/>
      <c r="O20" s="98"/>
      <c r="P20" s="43">
        <f t="shared" si="7"/>
        <v>0</v>
      </c>
      <c r="Q20" s="38">
        <v>0</v>
      </c>
      <c r="R20" s="35">
        <v>0</v>
      </c>
      <c r="S20" s="35">
        <v>250</v>
      </c>
      <c r="T20" s="35">
        <v>0</v>
      </c>
      <c r="U20" s="35">
        <v>0</v>
      </c>
      <c r="V20" s="43">
        <f t="shared" si="4"/>
        <v>250</v>
      </c>
      <c r="W20" s="37">
        <f>Q20*('Labour cost esc'!J$14-1)</f>
        <v>0</v>
      </c>
      <c r="X20" s="36">
        <f>R20*('Labour cost esc'!K$14-1)</f>
        <v>0</v>
      </c>
      <c r="Y20" s="36">
        <f>S20*('Labour cost esc'!L$14-1)</f>
        <v>11.899963500866306</v>
      </c>
      <c r="Z20" s="36">
        <f>T20*('Labour cost esc'!M$14-1)</f>
        <v>0</v>
      </c>
      <c r="AA20" s="36">
        <f>U20*('Labour cost esc'!N$14-1)</f>
        <v>0</v>
      </c>
      <c r="AB20" s="43">
        <f t="shared" si="5"/>
        <v>11.899963500866306</v>
      </c>
      <c r="AC20" s="37">
        <f t="shared" si="8"/>
        <v>0</v>
      </c>
      <c r="AD20" s="36">
        <f t="shared" si="9"/>
        <v>0</v>
      </c>
      <c r="AE20" s="36">
        <f t="shared" si="10"/>
        <v>261.89996350086631</v>
      </c>
      <c r="AF20" s="36">
        <f t="shared" si="11"/>
        <v>0</v>
      </c>
      <c r="AG20" s="36">
        <f t="shared" si="12"/>
        <v>0</v>
      </c>
      <c r="AH20" s="45">
        <f t="shared" si="13"/>
        <v>261.89996350086631</v>
      </c>
    </row>
    <row r="21" spans="1:34" s="32" customFormat="1" ht="12.75" customHeight="1" x14ac:dyDescent="0.2">
      <c r="A21" s="7" t="s">
        <v>208</v>
      </c>
      <c r="B21" s="7" t="s">
        <v>50</v>
      </c>
      <c r="C21" s="7" t="s">
        <v>198</v>
      </c>
      <c r="D21" s="7" t="s">
        <v>58</v>
      </c>
      <c r="E21" s="98">
        <f t="shared" si="6"/>
        <v>0</v>
      </c>
      <c r="F21" s="98">
        <f t="shared" si="0"/>
        <v>0</v>
      </c>
      <c r="G21" s="98">
        <f t="shared" si="1"/>
        <v>0</v>
      </c>
      <c r="H21" s="98">
        <f t="shared" si="2"/>
        <v>0</v>
      </c>
      <c r="I21" s="98">
        <f t="shared" si="3"/>
        <v>0</v>
      </c>
      <c r="J21" s="43">
        <f t="shared" si="14"/>
        <v>0</v>
      </c>
      <c r="K21" s="98"/>
      <c r="L21" s="98"/>
      <c r="M21" s="98"/>
      <c r="N21" s="98"/>
      <c r="O21" s="98"/>
      <c r="P21" s="43">
        <f t="shared" si="7"/>
        <v>0</v>
      </c>
      <c r="Q21" s="38">
        <v>0</v>
      </c>
      <c r="R21" s="35">
        <v>0</v>
      </c>
      <c r="S21" s="35">
        <v>715</v>
      </c>
      <c r="T21" s="35">
        <v>0</v>
      </c>
      <c r="U21" s="35">
        <v>0</v>
      </c>
      <c r="V21" s="43">
        <f t="shared" si="4"/>
        <v>715</v>
      </c>
      <c r="W21" s="37">
        <f>Q21*('Labour cost esc'!J$14-1)</f>
        <v>0</v>
      </c>
      <c r="X21" s="36">
        <f>R21*('Labour cost esc'!K$14-1)</f>
        <v>0</v>
      </c>
      <c r="Y21" s="36">
        <f>S21*('Labour cost esc'!L$14-1)</f>
        <v>34.033895612477636</v>
      </c>
      <c r="Z21" s="36">
        <f>T21*('Labour cost esc'!M$14-1)</f>
        <v>0</v>
      </c>
      <c r="AA21" s="36">
        <f>U21*('Labour cost esc'!N$14-1)</f>
        <v>0</v>
      </c>
      <c r="AB21" s="43">
        <f t="shared" si="5"/>
        <v>34.033895612477636</v>
      </c>
      <c r="AC21" s="37">
        <f t="shared" si="8"/>
        <v>0</v>
      </c>
      <c r="AD21" s="36">
        <f t="shared" si="9"/>
        <v>0</v>
      </c>
      <c r="AE21" s="36">
        <f t="shared" si="10"/>
        <v>749.03389561247764</v>
      </c>
      <c r="AF21" s="36">
        <f t="shared" si="11"/>
        <v>0</v>
      </c>
      <c r="AG21" s="36">
        <f t="shared" si="12"/>
        <v>0</v>
      </c>
      <c r="AH21" s="45">
        <f t="shared" si="13"/>
        <v>749.03389561247764</v>
      </c>
    </row>
    <row r="22" spans="1:34" s="32" customFormat="1" ht="12.75" customHeight="1" x14ac:dyDescent="0.2">
      <c r="A22" s="7" t="s">
        <v>209</v>
      </c>
      <c r="B22" s="7" t="s">
        <v>50</v>
      </c>
      <c r="C22" s="7" t="s">
        <v>195</v>
      </c>
      <c r="D22" s="7" t="s">
        <v>52</v>
      </c>
      <c r="E22" s="98">
        <f t="shared" si="6"/>
        <v>0</v>
      </c>
      <c r="F22" s="98">
        <f t="shared" si="0"/>
        <v>0</v>
      </c>
      <c r="G22" s="98">
        <f t="shared" si="1"/>
        <v>0</v>
      </c>
      <c r="H22" s="98">
        <f t="shared" si="2"/>
        <v>0</v>
      </c>
      <c r="I22" s="98">
        <f t="shared" si="3"/>
        <v>0</v>
      </c>
      <c r="J22" s="43">
        <f t="shared" si="14"/>
        <v>0</v>
      </c>
      <c r="K22" s="98"/>
      <c r="L22" s="98"/>
      <c r="M22" s="98"/>
      <c r="N22" s="98"/>
      <c r="O22" s="98"/>
      <c r="P22" s="43">
        <f t="shared" si="7"/>
        <v>0</v>
      </c>
      <c r="Q22" s="38">
        <v>400</v>
      </c>
      <c r="R22" s="35">
        <v>0</v>
      </c>
      <c r="S22" s="35">
        <v>0</v>
      </c>
      <c r="T22" s="35">
        <v>400</v>
      </c>
      <c r="U22" s="35">
        <v>300</v>
      </c>
      <c r="V22" s="43">
        <f t="shared" si="4"/>
        <v>1100</v>
      </c>
      <c r="W22" s="37">
        <f>Q22*('Labour cost esc'!J$14-1)</f>
        <v>16.914580911072097</v>
      </c>
      <c r="X22" s="36">
        <f>R22*('Labour cost esc'!K$14-1)</f>
        <v>0</v>
      </c>
      <c r="Y22" s="36">
        <f>S22*('Labour cost esc'!L$14-1)</f>
        <v>0</v>
      </c>
      <c r="Z22" s="36">
        <f>T22*('Labour cost esc'!M$14-1)</f>
        <v>20.106681525803793</v>
      </c>
      <c r="AA22" s="36">
        <f>U22*('Labour cost esc'!N$14-1)</f>
        <v>15.882102768337836</v>
      </c>
      <c r="AB22" s="43">
        <f t="shared" si="5"/>
        <v>52.903365205213724</v>
      </c>
      <c r="AC22" s="37">
        <f t="shared" si="8"/>
        <v>416.91458091107211</v>
      </c>
      <c r="AD22" s="36">
        <f t="shared" si="9"/>
        <v>0</v>
      </c>
      <c r="AE22" s="36">
        <f t="shared" si="10"/>
        <v>0</v>
      </c>
      <c r="AF22" s="36">
        <f t="shared" si="11"/>
        <v>420.10668152580376</v>
      </c>
      <c r="AG22" s="36">
        <f t="shared" si="12"/>
        <v>315.88210276833786</v>
      </c>
      <c r="AH22" s="45">
        <f t="shared" si="13"/>
        <v>1152.9033652052137</v>
      </c>
    </row>
    <row r="23" spans="1:34" s="32" customFormat="1" ht="12.75" customHeight="1" x14ac:dyDescent="0.2">
      <c r="A23" s="7" t="s">
        <v>210</v>
      </c>
      <c r="B23" s="7" t="s">
        <v>50</v>
      </c>
      <c r="C23" s="7" t="s">
        <v>89</v>
      </c>
      <c r="D23" s="7" t="s">
        <v>45</v>
      </c>
      <c r="E23" s="98">
        <f t="shared" si="6"/>
        <v>0</v>
      </c>
      <c r="F23" s="98">
        <f t="shared" si="0"/>
        <v>0</v>
      </c>
      <c r="G23" s="98">
        <f t="shared" si="1"/>
        <v>0</v>
      </c>
      <c r="H23" s="98">
        <f t="shared" si="2"/>
        <v>0</v>
      </c>
      <c r="I23" s="98">
        <f t="shared" si="3"/>
        <v>0</v>
      </c>
      <c r="J23" s="43">
        <f t="shared" si="14"/>
        <v>0</v>
      </c>
      <c r="K23" s="98"/>
      <c r="L23" s="98"/>
      <c r="M23" s="98"/>
      <c r="N23" s="98"/>
      <c r="O23" s="98"/>
      <c r="P23" s="43">
        <f t="shared" si="7"/>
        <v>0</v>
      </c>
      <c r="Q23" s="38">
        <v>240</v>
      </c>
      <c r="R23" s="35">
        <v>240</v>
      </c>
      <c r="S23" s="35">
        <v>240</v>
      </c>
      <c r="T23" s="35">
        <v>240</v>
      </c>
      <c r="U23" s="35">
        <v>240</v>
      </c>
      <c r="V23" s="43">
        <f t="shared" si="4"/>
        <v>1200</v>
      </c>
      <c r="W23" s="37">
        <f>Q23*('Labour cost esc'!J$14-1)</f>
        <v>10.148748546643258</v>
      </c>
      <c r="X23" s="36">
        <f>R23*('Labour cost esc'!K$14-1)</f>
        <v>10.785546213467274</v>
      </c>
      <c r="Y23" s="36">
        <f>S23*('Labour cost esc'!L$14-1)</f>
        <v>11.423964960831654</v>
      </c>
      <c r="Z23" s="36">
        <f>T23*('Labour cost esc'!M$14-1)</f>
        <v>12.064008915482276</v>
      </c>
      <c r="AA23" s="36">
        <f>U23*('Labour cost esc'!N$14-1)</f>
        <v>12.705682214670269</v>
      </c>
      <c r="AB23" s="43">
        <f t="shared" si="5"/>
        <v>57.127950851094731</v>
      </c>
      <c r="AC23" s="37">
        <f t="shared" si="8"/>
        <v>250.14874854664325</v>
      </c>
      <c r="AD23" s="36">
        <f t="shared" si="9"/>
        <v>250.78554621346728</v>
      </c>
      <c r="AE23" s="36">
        <f t="shared" si="10"/>
        <v>251.42396496083165</v>
      </c>
      <c r="AF23" s="36">
        <f t="shared" si="11"/>
        <v>252.06400891548228</v>
      </c>
      <c r="AG23" s="36">
        <f t="shared" si="12"/>
        <v>252.70568221467028</v>
      </c>
      <c r="AH23" s="45">
        <f t="shared" si="13"/>
        <v>1257.1279508510947</v>
      </c>
    </row>
    <row r="24" spans="1:34" s="32" customFormat="1" ht="12.75" customHeight="1" x14ac:dyDescent="0.2">
      <c r="A24" s="7" t="s">
        <v>211</v>
      </c>
      <c r="B24" s="7" t="s">
        <v>50</v>
      </c>
      <c r="C24" s="7" t="s">
        <v>89</v>
      </c>
      <c r="D24" s="7" t="s">
        <v>58</v>
      </c>
      <c r="E24" s="98">
        <f t="shared" si="6"/>
        <v>0</v>
      </c>
      <c r="F24" s="98">
        <f t="shared" si="0"/>
        <v>0</v>
      </c>
      <c r="G24" s="98">
        <f t="shared" si="1"/>
        <v>0</v>
      </c>
      <c r="H24" s="98">
        <f t="shared" si="2"/>
        <v>0</v>
      </c>
      <c r="I24" s="98">
        <f t="shared" si="3"/>
        <v>0</v>
      </c>
      <c r="J24" s="43">
        <f t="shared" si="14"/>
        <v>0</v>
      </c>
      <c r="K24" s="98"/>
      <c r="L24" s="98"/>
      <c r="M24" s="98"/>
      <c r="N24" s="98"/>
      <c r="O24" s="98"/>
      <c r="P24" s="43">
        <f t="shared" si="7"/>
        <v>0</v>
      </c>
      <c r="Q24" s="38">
        <v>750</v>
      </c>
      <c r="R24" s="35">
        <v>0</v>
      </c>
      <c r="S24" s="35">
        <v>750</v>
      </c>
      <c r="T24" s="35">
        <v>0</v>
      </c>
      <c r="U24" s="35">
        <v>0</v>
      </c>
      <c r="V24" s="43">
        <f t="shared" si="4"/>
        <v>1500</v>
      </c>
      <c r="W24" s="37">
        <f>Q24*('Labour cost esc'!J$14-1)</f>
        <v>31.71483920826018</v>
      </c>
      <c r="X24" s="36">
        <f>R24*('Labour cost esc'!K$14-1)</f>
        <v>0</v>
      </c>
      <c r="Y24" s="36">
        <f>S24*('Labour cost esc'!L$14-1)</f>
        <v>35.699890502598919</v>
      </c>
      <c r="Z24" s="36">
        <f>T24*('Labour cost esc'!M$14-1)</f>
        <v>0</v>
      </c>
      <c r="AA24" s="36">
        <f>U24*('Labour cost esc'!N$14-1)</f>
        <v>0</v>
      </c>
      <c r="AB24" s="43">
        <f t="shared" si="5"/>
        <v>67.414729710859092</v>
      </c>
      <c r="AC24" s="37">
        <f t="shared" si="8"/>
        <v>781.71483920826017</v>
      </c>
      <c r="AD24" s="36">
        <f t="shared" si="9"/>
        <v>0</v>
      </c>
      <c r="AE24" s="36">
        <f t="shared" si="10"/>
        <v>785.69989050259892</v>
      </c>
      <c r="AF24" s="36">
        <f t="shared" si="11"/>
        <v>0</v>
      </c>
      <c r="AG24" s="36">
        <f t="shared" si="12"/>
        <v>0</v>
      </c>
      <c r="AH24" s="45">
        <f t="shared" si="13"/>
        <v>1567.4147297108591</v>
      </c>
    </row>
    <row r="25" spans="1:34" s="32" customFormat="1" ht="12.75" customHeight="1" x14ac:dyDescent="0.2">
      <c r="A25" s="7" t="s">
        <v>212</v>
      </c>
      <c r="B25" s="7" t="s">
        <v>50</v>
      </c>
      <c r="C25" s="7" t="s">
        <v>89</v>
      </c>
      <c r="D25" s="7" t="s">
        <v>58</v>
      </c>
      <c r="E25" s="98">
        <f t="shared" si="6"/>
        <v>0</v>
      </c>
      <c r="F25" s="98">
        <f t="shared" si="0"/>
        <v>0</v>
      </c>
      <c r="G25" s="98">
        <f t="shared" si="1"/>
        <v>0</v>
      </c>
      <c r="H25" s="98">
        <f t="shared" si="2"/>
        <v>0</v>
      </c>
      <c r="I25" s="98">
        <f t="shared" si="3"/>
        <v>0</v>
      </c>
      <c r="J25" s="43">
        <f t="shared" si="14"/>
        <v>0</v>
      </c>
      <c r="K25" s="98"/>
      <c r="L25" s="98"/>
      <c r="M25" s="98"/>
      <c r="N25" s="98"/>
      <c r="O25" s="98"/>
      <c r="P25" s="43">
        <f t="shared" si="7"/>
        <v>0</v>
      </c>
      <c r="Q25" s="38">
        <v>0</v>
      </c>
      <c r="R25" s="35">
        <v>0</v>
      </c>
      <c r="S25" s="35">
        <v>1200</v>
      </c>
      <c r="T25" s="35">
        <v>0</v>
      </c>
      <c r="U25" s="35">
        <v>0</v>
      </c>
      <c r="V25" s="43">
        <f t="shared" si="4"/>
        <v>1200</v>
      </c>
      <c r="W25" s="37">
        <f>Q25*('Labour cost esc'!J$14-1)</f>
        <v>0</v>
      </c>
      <c r="X25" s="36">
        <f>R25*('Labour cost esc'!K$14-1)</f>
        <v>0</v>
      </c>
      <c r="Y25" s="36">
        <f>S25*('Labour cost esc'!L$14-1)</f>
        <v>57.11982480415827</v>
      </c>
      <c r="Z25" s="36">
        <f>T25*('Labour cost esc'!M$14-1)</f>
        <v>0</v>
      </c>
      <c r="AA25" s="36">
        <f>U25*('Labour cost esc'!N$14-1)</f>
        <v>0</v>
      </c>
      <c r="AB25" s="43">
        <f t="shared" si="5"/>
        <v>57.11982480415827</v>
      </c>
      <c r="AC25" s="37">
        <f t="shared" si="8"/>
        <v>0</v>
      </c>
      <c r="AD25" s="36">
        <f t="shared" si="9"/>
        <v>0</v>
      </c>
      <c r="AE25" s="36">
        <f t="shared" si="10"/>
        <v>1257.1198248041583</v>
      </c>
      <c r="AF25" s="36">
        <f t="shared" si="11"/>
        <v>0</v>
      </c>
      <c r="AG25" s="36">
        <f t="shared" si="12"/>
        <v>0</v>
      </c>
      <c r="AH25" s="45">
        <f t="shared" si="13"/>
        <v>1257.1198248041583</v>
      </c>
    </row>
    <row r="26" spans="1:34" s="32" customFormat="1" ht="12.75" customHeight="1" x14ac:dyDescent="0.2">
      <c r="A26" s="7" t="s">
        <v>213</v>
      </c>
      <c r="B26" s="7" t="s">
        <v>50</v>
      </c>
      <c r="C26" s="7" t="s">
        <v>195</v>
      </c>
      <c r="D26" s="7" t="s">
        <v>52</v>
      </c>
      <c r="E26" s="98">
        <f t="shared" si="6"/>
        <v>0</v>
      </c>
      <c r="F26" s="98">
        <f t="shared" si="0"/>
        <v>0</v>
      </c>
      <c r="G26" s="98">
        <f t="shared" si="1"/>
        <v>0</v>
      </c>
      <c r="H26" s="98">
        <f t="shared" si="2"/>
        <v>0</v>
      </c>
      <c r="I26" s="98">
        <f t="shared" si="3"/>
        <v>0</v>
      </c>
      <c r="J26" s="43">
        <f t="shared" si="14"/>
        <v>0</v>
      </c>
      <c r="K26" s="98"/>
      <c r="L26" s="98"/>
      <c r="M26" s="98"/>
      <c r="N26" s="98"/>
      <c r="O26" s="98"/>
      <c r="P26" s="43">
        <f t="shared" si="7"/>
        <v>0</v>
      </c>
      <c r="Q26" s="38">
        <v>106.5</v>
      </c>
      <c r="R26" s="35">
        <v>106.5</v>
      </c>
      <c r="S26" s="35">
        <v>106.5</v>
      </c>
      <c r="T26" s="35">
        <v>106.5</v>
      </c>
      <c r="U26" s="35">
        <v>106.5</v>
      </c>
      <c r="V26" s="43">
        <f t="shared" si="4"/>
        <v>532.5</v>
      </c>
      <c r="W26" s="37">
        <f>Q26*('Labour cost esc'!J$14-1)</f>
        <v>4.5035071675729457</v>
      </c>
      <c r="X26" s="36">
        <f>R26*('Labour cost esc'!K$14-1)</f>
        <v>4.786086132226103</v>
      </c>
      <c r="Y26" s="36">
        <f>S26*('Labour cost esc'!L$14-1)</f>
        <v>5.0693844513690465</v>
      </c>
      <c r="Z26" s="36">
        <f>T26*('Labour cost esc'!M$14-1)</f>
        <v>5.35340395624526</v>
      </c>
      <c r="AA26" s="36">
        <f>U26*('Labour cost esc'!N$14-1)</f>
        <v>5.6381464827599315</v>
      </c>
      <c r="AB26" s="43">
        <f t="shared" si="5"/>
        <v>25.350528190173286</v>
      </c>
      <c r="AC26" s="37">
        <f t="shared" si="8"/>
        <v>111.00350716757295</v>
      </c>
      <c r="AD26" s="36">
        <f t="shared" si="9"/>
        <v>111.2860861322261</v>
      </c>
      <c r="AE26" s="36">
        <f t="shared" si="10"/>
        <v>111.56938445136905</v>
      </c>
      <c r="AF26" s="36">
        <f t="shared" si="11"/>
        <v>111.85340395624526</v>
      </c>
      <c r="AG26" s="36">
        <f t="shared" si="12"/>
        <v>112.13814648275994</v>
      </c>
      <c r="AH26" s="45">
        <f t="shared" si="13"/>
        <v>557.85052819017324</v>
      </c>
    </row>
    <row r="27" spans="1:34" s="32" customFormat="1" ht="12.75" customHeight="1" x14ac:dyDescent="0.2">
      <c r="A27" s="7" t="s">
        <v>214</v>
      </c>
      <c r="B27" s="7" t="s">
        <v>54</v>
      </c>
      <c r="C27" s="7" t="s">
        <v>195</v>
      </c>
      <c r="D27" s="7" t="s">
        <v>52</v>
      </c>
      <c r="E27" s="98">
        <f t="shared" si="6"/>
        <v>0</v>
      </c>
      <c r="F27" s="98">
        <f t="shared" si="0"/>
        <v>0</v>
      </c>
      <c r="G27" s="98">
        <f t="shared" si="1"/>
        <v>0</v>
      </c>
      <c r="H27" s="98">
        <f t="shared" si="2"/>
        <v>0</v>
      </c>
      <c r="I27" s="98">
        <f t="shared" si="3"/>
        <v>0</v>
      </c>
      <c r="J27" s="43">
        <f t="shared" si="14"/>
        <v>0</v>
      </c>
      <c r="K27" s="98"/>
      <c r="L27" s="98"/>
      <c r="M27" s="98"/>
      <c r="N27" s="98"/>
      <c r="O27" s="98"/>
      <c r="P27" s="43">
        <f t="shared" si="7"/>
        <v>0</v>
      </c>
      <c r="Q27" s="38">
        <v>451</v>
      </c>
      <c r="R27" s="35">
        <v>451</v>
      </c>
      <c r="S27" s="35">
        <v>451</v>
      </c>
      <c r="T27" s="35">
        <v>451</v>
      </c>
      <c r="U27" s="35">
        <v>451</v>
      </c>
      <c r="V27" s="43">
        <f t="shared" si="4"/>
        <v>2255</v>
      </c>
      <c r="W27" s="37">
        <f>Q27*('Labour cost esc'!J$14-1)</f>
        <v>19.071189977233789</v>
      </c>
      <c r="X27" s="36">
        <f>R27*('Labour cost esc'!K$14-1)</f>
        <v>20.267838926140588</v>
      </c>
      <c r="Y27" s="36">
        <f>S27*('Labour cost esc'!L$14-1)</f>
        <v>21.467534155562817</v>
      </c>
      <c r="Z27" s="36">
        <f>T27*('Labour cost esc'!M$14-1)</f>
        <v>22.670283420343779</v>
      </c>
      <c r="AA27" s="36">
        <f>U27*('Labour cost esc'!N$14-1)</f>
        <v>23.876094495067878</v>
      </c>
      <c r="AB27" s="43">
        <f t="shared" si="5"/>
        <v>107.35294097434884</v>
      </c>
      <c r="AC27" s="37">
        <f t="shared" si="8"/>
        <v>470.07118997723381</v>
      </c>
      <c r="AD27" s="36">
        <f t="shared" si="9"/>
        <v>471.2678389261406</v>
      </c>
      <c r="AE27" s="36">
        <f t="shared" si="10"/>
        <v>472.46753415556282</v>
      </c>
      <c r="AF27" s="36">
        <f t="shared" si="11"/>
        <v>473.67028342034376</v>
      </c>
      <c r="AG27" s="36">
        <f t="shared" si="12"/>
        <v>474.87609449506789</v>
      </c>
      <c r="AH27" s="45">
        <f t="shared" si="13"/>
        <v>2362.3529409743487</v>
      </c>
    </row>
    <row r="28" spans="1:34" s="32" customFormat="1" ht="12.75" customHeight="1" x14ac:dyDescent="0.2">
      <c r="A28" s="7" t="s">
        <v>116</v>
      </c>
      <c r="B28" s="7" t="s">
        <v>54</v>
      </c>
      <c r="C28" s="7" t="s">
        <v>195</v>
      </c>
      <c r="D28" s="7" t="s">
        <v>52</v>
      </c>
      <c r="E28" s="98">
        <f t="shared" si="6"/>
        <v>0</v>
      </c>
      <c r="F28" s="98">
        <f t="shared" si="0"/>
        <v>0</v>
      </c>
      <c r="G28" s="98">
        <f t="shared" si="1"/>
        <v>0</v>
      </c>
      <c r="H28" s="98">
        <f t="shared" si="2"/>
        <v>0</v>
      </c>
      <c r="I28" s="98">
        <f t="shared" si="3"/>
        <v>0</v>
      </c>
      <c r="J28" s="43">
        <f t="shared" si="14"/>
        <v>0</v>
      </c>
      <c r="K28" s="98"/>
      <c r="L28" s="98"/>
      <c r="M28" s="98"/>
      <c r="N28" s="98"/>
      <c r="O28" s="98"/>
      <c r="P28" s="43">
        <f t="shared" si="7"/>
        <v>0</v>
      </c>
      <c r="Q28" s="38">
        <v>250</v>
      </c>
      <c r="R28" s="35">
        <v>250</v>
      </c>
      <c r="S28" s="35">
        <v>250</v>
      </c>
      <c r="T28" s="35">
        <v>250</v>
      </c>
      <c r="U28" s="35">
        <v>250</v>
      </c>
      <c r="V28" s="43">
        <f t="shared" si="4"/>
        <v>1250</v>
      </c>
      <c r="W28" s="37">
        <f>Q28*('Labour cost esc'!J$14-1)</f>
        <v>10.57161306942006</v>
      </c>
      <c r="X28" s="36">
        <f>R28*('Labour cost esc'!K$14-1)</f>
        <v>11.234943972361744</v>
      </c>
      <c r="Y28" s="36">
        <f>S28*('Labour cost esc'!L$14-1)</f>
        <v>11.899963500866306</v>
      </c>
      <c r="Z28" s="36">
        <f>T28*('Labour cost esc'!M$14-1)</f>
        <v>12.566675953627371</v>
      </c>
      <c r="AA28" s="36">
        <f>U28*('Labour cost esc'!N$14-1)</f>
        <v>13.235085640281529</v>
      </c>
      <c r="AB28" s="43">
        <f t="shared" si="5"/>
        <v>59.508282136557</v>
      </c>
      <c r="AC28" s="37">
        <f t="shared" si="8"/>
        <v>260.57161306942004</v>
      </c>
      <c r="AD28" s="36">
        <f t="shared" si="9"/>
        <v>261.23494397236175</v>
      </c>
      <c r="AE28" s="36">
        <f t="shared" si="10"/>
        <v>261.89996350086631</v>
      </c>
      <c r="AF28" s="36">
        <f t="shared" si="11"/>
        <v>262.5666759536274</v>
      </c>
      <c r="AG28" s="36">
        <f t="shared" si="12"/>
        <v>263.23508564028151</v>
      </c>
      <c r="AH28" s="45">
        <f t="shared" si="13"/>
        <v>1309.508282136557</v>
      </c>
    </row>
    <row r="29" spans="1:34" s="32" customFormat="1" ht="12.75" customHeight="1" x14ac:dyDescent="0.2">
      <c r="A29" s="7" t="s">
        <v>215</v>
      </c>
      <c r="B29" s="7" t="s">
        <v>54</v>
      </c>
      <c r="C29" s="7" t="s">
        <v>195</v>
      </c>
      <c r="D29" s="7" t="s">
        <v>52</v>
      </c>
      <c r="E29" s="98">
        <f t="shared" si="6"/>
        <v>0</v>
      </c>
      <c r="F29" s="98">
        <f t="shared" si="0"/>
        <v>0</v>
      </c>
      <c r="G29" s="98">
        <f t="shared" si="1"/>
        <v>0</v>
      </c>
      <c r="H29" s="98">
        <f t="shared" si="2"/>
        <v>0</v>
      </c>
      <c r="I29" s="98">
        <f t="shared" si="3"/>
        <v>0</v>
      </c>
      <c r="J29" s="43">
        <f t="shared" si="14"/>
        <v>0</v>
      </c>
      <c r="K29" s="98"/>
      <c r="L29" s="98"/>
      <c r="M29" s="98"/>
      <c r="N29" s="98"/>
      <c r="O29" s="98"/>
      <c r="P29" s="43">
        <f t="shared" si="7"/>
        <v>0</v>
      </c>
      <c r="Q29" s="38">
        <v>220</v>
      </c>
      <c r="R29" s="35">
        <v>220</v>
      </c>
      <c r="S29" s="35">
        <v>220</v>
      </c>
      <c r="T29" s="35">
        <v>220</v>
      </c>
      <c r="U29" s="35">
        <v>220</v>
      </c>
      <c r="V29" s="43">
        <f t="shared" si="4"/>
        <v>1100</v>
      </c>
      <c r="W29" s="37">
        <f>Q29*('Labour cost esc'!J$14-1)</f>
        <v>9.3030195010896541</v>
      </c>
      <c r="X29" s="36">
        <f>R29*('Labour cost esc'!K$14-1)</f>
        <v>9.8867506956783338</v>
      </c>
      <c r="Y29" s="36">
        <f>S29*('Labour cost esc'!L$14-1)</f>
        <v>10.47196788076235</v>
      </c>
      <c r="Z29" s="36">
        <f>T29*('Labour cost esc'!M$14-1)</f>
        <v>11.058674839192086</v>
      </c>
      <c r="AA29" s="36">
        <f>U29*('Labour cost esc'!N$14-1)</f>
        <v>11.646875363447746</v>
      </c>
      <c r="AB29" s="43">
        <f t="shared" si="5"/>
        <v>52.367288280170172</v>
      </c>
      <c r="AC29" s="37">
        <f t="shared" si="8"/>
        <v>229.30301950108966</v>
      </c>
      <c r="AD29" s="36">
        <f t="shared" si="9"/>
        <v>229.88675069567833</v>
      </c>
      <c r="AE29" s="36">
        <f t="shared" si="10"/>
        <v>230.47196788076235</v>
      </c>
      <c r="AF29" s="36">
        <f t="shared" si="11"/>
        <v>231.05867483919209</v>
      </c>
      <c r="AG29" s="36">
        <f t="shared" si="12"/>
        <v>231.64687536344775</v>
      </c>
      <c r="AH29" s="45">
        <f t="shared" si="13"/>
        <v>1152.3672882801702</v>
      </c>
    </row>
    <row r="30" spans="1:34" s="32" customFormat="1" ht="12.75" customHeight="1" x14ac:dyDescent="0.2">
      <c r="A30" s="7" t="s">
        <v>216</v>
      </c>
      <c r="B30" s="7" t="s">
        <v>54</v>
      </c>
      <c r="C30" s="7" t="s">
        <v>195</v>
      </c>
      <c r="D30" s="7" t="s">
        <v>52</v>
      </c>
      <c r="E30" s="98">
        <f t="shared" si="6"/>
        <v>0</v>
      </c>
      <c r="F30" s="98">
        <f t="shared" si="0"/>
        <v>0</v>
      </c>
      <c r="G30" s="98">
        <f t="shared" si="1"/>
        <v>0</v>
      </c>
      <c r="H30" s="98">
        <f t="shared" si="2"/>
        <v>0</v>
      </c>
      <c r="I30" s="98">
        <f t="shared" si="3"/>
        <v>0</v>
      </c>
      <c r="J30" s="43">
        <f t="shared" si="14"/>
        <v>0</v>
      </c>
      <c r="K30" s="98"/>
      <c r="L30" s="98"/>
      <c r="M30" s="98"/>
      <c r="N30" s="98"/>
      <c r="O30" s="98"/>
      <c r="P30" s="43">
        <f t="shared" si="7"/>
        <v>0</v>
      </c>
      <c r="Q30" s="38">
        <v>225</v>
      </c>
      <c r="R30" s="35">
        <v>225</v>
      </c>
      <c r="S30" s="35">
        <v>0</v>
      </c>
      <c r="T30" s="35">
        <v>0</v>
      </c>
      <c r="U30" s="35">
        <v>0</v>
      </c>
      <c r="V30" s="43">
        <f t="shared" si="4"/>
        <v>450</v>
      </c>
      <c r="W30" s="37">
        <f>Q30*('Labour cost esc'!J$14-1)</f>
        <v>9.5144517624780551</v>
      </c>
      <c r="X30" s="36">
        <f>R30*('Labour cost esc'!K$14-1)</f>
        <v>10.111449575125569</v>
      </c>
      <c r="Y30" s="36">
        <f>S30*('Labour cost esc'!L$14-1)</f>
        <v>0</v>
      </c>
      <c r="Z30" s="36">
        <f>T30*('Labour cost esc'!M$14-1)</f>
        <v>0</v>
      </c>
      <c r="AA30" s="36">
        <f>U30*('Labour cost esc'!N$14-1)</f>
        <v>0</v>
      </c>
      <c r="AB30" s="43">
        <f t="shared" si="5"/>
        <v>19.625901337603622</v>
      </c>
      <c r="AC30" s="37">
        <f t="shared" si="8"/>
        <v>234.51445176247805</v>
      </c>
      <c r="AD30" s="36">
        <f t="shared" si="9"/>
        <v>235.11144957512556</v>
      </c>
      <c r="AE30" s="36">
        <f t="shared" si="10"/>
        <v>0</v>
      </c>
      <c r="AF30" s="36">
        <f t="shared" si="11"/>
        <v>0</v>
      </c>
      <c r="AG30" s="36">
        <f t="shared" si="12"/>
        <v>0</v>
      </c>
      <c r="AH30" s="45">
        <f t="shared" si="13"/>
        <v>469.62590133760364</v>
      </c>
    </row>
    <row r="31" spans="1:34" s="32" customFormat="1" ht="12.75" customHeight="1" x14ac:dyDescent="0.2">
      <c r="A31" s="7" t="s">
        <v>182</v>
      </c>
      <c r="B31" s="7" t="s">
        <v>54</v>
      </c>
      <c r="C31" s="7" t="s">
        <v>89</v>
      </c>
      <c r="D31" s="7" t="s">
        <v>58</v>
      </c>
      <c r="E31" s="98">
        <f t="shared" si="6"/>
        <v>0</v>
      </c>
      <c r="F31" s="98">
        <f t="shared" si="0"/>
        <v>0</v>
      </c>
      <c r="G31" s="98">
        <f t="shared" si="1"/>
        <v>0</v>
      </c>
      <c r="H31" s="98">
        <f t="shared" si="2"/>
        <v>0</v>
      </c>
      <c r="I31" s="98">
        <f t="shared" si="3"/>
        <v>0</v>
      </c>
      <c r="J31" s="43">
        <f t="shared" si="14"/>
        <v>0</v>
      </c>
      <c r="K31" s="98"/>
      <c r="L31" s="98"/>
      <c r="M31" s="98"/>
      <c r="N31" s="98"/>
      <c r="O31" s="98"/>
      <c r="P31" s="43">
        <f t="shared" si="7"/>
        <v>0</v>
      </c>
      <c r="Q31" s="38">
        <v>900</v>
      </c>
      <c r="R31" s="35">
        <v>900</v>
      </c>
      <c r="S31" s="35">
        <v>450</v>
      </c>
      <c r="T31" s="35">
        <v>0</v>
      </c>
      <c r="U31" s="35">
        <v>0</v>
      </c>
      <c r="V31" s="43">
        <f t="shared" si="4"/>
        <v>2250</v>
      </c>
      <c r="W31" s="37">
        <f>Q31*('Labour cost esc'!J$14-1)</f>
        <v>38.057807049912221</v>
      </c>
      <c r="X31" s="36">
        <f>R31*('Labour cost esc'!K$14-1)</f>
        <v>40.445798300502275</v>
      </c>
      <c r="Y31" s="36">
        <f>S31*('Labour cost esc'!L$14-1)</f>
        <v>21.419934301559351</v>
      </c>
      <c r="Z31" s="36">
        <f>T31*('Labour cost esc'!M$14-1)</f>
        <v>0</v>
      </c>
      <c r="AA31" s="36">
        <f>U31*('Labour cost esc'!N$14-1)</f>
        <v>0</v>
      </c>
      <c r="AB31" s="43">
        <f t="shared" si="5"/>
        <v>99.92353965197384</v>
      </c>
      <c r="AC31" s="37">
        <f t="shared" si="8"/>
        <v>938.05780704991218</v>
      </c>
      <c r="AD31" s="36">
        <f t="shared" si="9"/>
        <v>940.44579830050225</v>
      </c>
      <c r="AE31" s="36">
        <f t="shared" si="10"/>
        <v>471.41993430155935</v>
      </c>
      <c r="AF31" s="36">
        <f t="shared" si="11"/>
        <v>0</v>
      </c>
      <c r="AG31" s="36">
        <f t="shared" si="12"/>
        <v>0</v>
      </c>
      <c r="AH31" s="45">
        <f t="shared" si="13"/>
        <v>2349.9235396519739</v>
      </c>
    </row>
    <row r="32" spans="1:34" s="32" customFormat="1" ht="12.75" customHeight="1" x14ac:dyDescent="0.2">
      <c r="A32" s="7" t="s">
        <v>217</v>
      </c>
      <c r="B32" s="7" t="s">
        <v>54</v>
      </c>
      <c r="C32" s="7" t="s">
        <v>195</v>
      </c>
      <c r="D32" s="7" t="s">
        <v>52</v>
      </c>
      <c r="E32" s="98">
        <f t="shared" si="6"/>
        <v>0</v>
      </c>
      <c r="F32" s="98">
        <f t="shared" si="0"/>
        <v>0</v>
      </c>
      <c r="G32" s="98">
        <f t="shared" si="1"/>
        <v>0</v>
      </c>
      <c r="H32" s="98">
        <f t="shared" si="2"/>
        <v>0</v>
      </c>
      <c r="I32" s="98">
        <f t="shared" si="3"/>
        <v>0</v>
      </c>
      <c r="J32" s="43">
        <f t="shared" si="14"/>
        <v>0</v>
      </c>
      <c r="K32" s="98"/>
      <c r="L32" s="98"/>
      <c r="M32" s="98"/>
      <c r="N32" s="98"/>
      <c r="O32" s="98"/>
      <c r="P32" s="43">
        <f t="shared" si="7"/>
        <v>0</v>
      </c>
      <c r="Q32" s="38">
        <v>26</v>
      </c>
      <c r="R32" s="35">
        <v>26</v>
      </c>
      <c r="S32" s="35">
        <v>26</v>
      </c>
      <c r="T32" s="35">
        <v>26</v>
      </c>
      <c r="U32" s="35">
        <v>26</v>
      </c>
      <c r="V32" s="43">
        <f t="shared" si="4"/>
        <v>130</v>
      </c>
      <c r="W32" s="37">
        <f>Q32*('Labour cost esc'!J$14-1)</f>
        <v>1.0994477592196863</v>
      </c>
      <c r="X32" s="36">
        <f>R32*('Labour cost esc'!K$14-1)</f>
        <v>1.1684341731256214</v>
      </c>
      <c r="Y32" s="36">
        <f>S32*('Labour cost esc'!L$14-1)</f>
        <v>1.2375962040900959</v>
      </c>
      <c r="Z32" s="36">
        <f>T32*('Labour cost esc'!M$14-1)</f>
        <v>1.3069342991772466</v>
      </c>
      <c r="AA32" s="36">
        <f>U32*('Labour cost esc'!N$14-1)</f>
        <v>1.3764489065892791</v>
      </c>
      <c r="AB32" s="43">
        <f t="shared" si="5"/>
        <v>6.1888613422019292</v>
      </c>
      <c r="AC32" s="37">
        <f t="shared" si="8"/>
        <v>27.099447759219686</v>
      </c>
      <c r="AD32" s="36">
        <f t="shared" si="9"/>
        <v>27.168434173125622</v>
      </c>
      <c r="AE32" s="36">
        <f t="shared" si="10"/>
        <v>27.237596204090096</v>
      </c>
      <c r="AF32" s="36">
        <f t="shared" si="11"/>
        <v>27.306934299177247</v>
      </c>
      <c r="AG32" s="36">
        <f t="shared" si="12"/>
        <v>27.376448906589278</v>
      </c>
      <c r="AH32" s="45">
        <f t="shared" si="13"/>
        <v>136.18886134220193</v>
      </c>
    </row>
    <row r="33" spans="1:34" s="32" customFormat="1" ht="12.75" customHeight="1" x14ac:dyDescent="0.2">
      <c r="A33" s="7" t="s">
        <v>218</v>
      </c>
      <c r="B33" s="7" t="s">
        <v>54</v>
      </c>
      <c r="C33" s="7" t="s">
        <v>219</v>
      </c>
      <c r="D33" s="7" t="s">
        <v>52</v>
      </c>
      <c r="E33" s="98">
        <f t="shared" si="6"/>
        <v>0</v>
      </c>
      <c r="F33" s="98">
        <f t="shared" si="0"/>
        <v>0</v>
      </c>
      <c r="G33" s="98">
        <f t="shared" si="1"/>
        <v>0</v>
      </c>
      <c r="H33" s="98">
        <f t="shared" si="2"/>
        <v>0</v>
      </c>
      <c r="I33" s="98">
        <f t="shared" si="3"/>
        <v>0</v>
      </c>
      <c r="J33" s="43">
        <f t="shared" si="14"/>
        <v>0</v>
      </c>
      <c r="K33" s="98"/>
      <c r="L33" s="98"/>
      <c r="M33" s="98"/>
      <c r="N33" s="98"/>
      <c r="O33" s="98"/>
      <c r="P33" s="43">
        <f t="shared" si="7"/>
        <v>0</v>
      </c>
      <c r="Q33" s="38">
        <v>86</v>
      </c>
      <c r="R33" s="35">
        <v>86</v>
      </c>
      <c r="S33" s="35">
        <v>86</v>
      </c>
      <c r="T33" s="35">
        <v>86</v>
      </c>
      <c r="U33" s="35">
        <v>86</v>
      </c>
      <c r="V33" s="43">
        <f t="shared" si="4"/>
        <v>430</v>
      </c>
      <c r="W33" s="37">
        <f>Q33*('Labour cost esc'!J$14-1)</f>
        <v>3.6366348958805008</v>
      </c>
      <c r="X33" s="36">
        <f>R33*('Labour cost esc'!K$14-1)</f>
        <v>3.8648207264924399</v>
      </c>
      <c r="Y33" s="36">
        <f>S33*('Labour cost esc'!L$14-1)</f>
        <v>4.0935874442980094</v>
      </c>
      <c r="Z33" s="36">
        <f>T33*('Labour cost esc'!M$14-1)</f>
        <v>4.3229365280478156</v>
      </c>
      <c r="AA33" s="36">
        <f>U33*('Labour cost esc'!N$14-1)</f>
        <v>4.5528694602568462</v>
      </c>
      <c r="AB33" s="43">
        <f t="shared" si="5"/>
        <v>20.470849054975613</v>
      </c>
      <c r="AC33" s="37">
        <f t="shared" si="8"/>
        <v>89.636634895880505</v>
      </c>
      <c r="AD33" s="36">
        <f t="shared" si="9"/>
        <v>89.864820726492439</v>
      </c>
      <c r="AE33" s="36">
        <f t="shared" si="10"/>
        <v>90.093587444298009</v>
      </c>
      <c r="AF33" s="36">
        <f t="shared" si="11"/>
        <v>90.322936528047819</v>
      </c>
      <c r="AG33" s="36">
        <f t="shared" si="12"/>
        <v>90.552869460256844</v>
      </c>
      <c r="AH33" s="45">
        <f t="shared" si="13"/>
        <v>450.47084905497559</v>
      </c>
    </row>
    <row r="34" spans="1:34" s="32" customFormat="1" ht="12.75" customHeight="1" x14ac:dyDescent="0.2">
      <c r="A34" s="7" t="s">
        <v>220</v>
      </c>
      <c r="B34" s="7" t="s">
        <v>54</v>
      </c>
      <c r="C34" s="7" t="s">
        <v>195</v>
      </c>
      <c r="D34" s="7" t="s">
        <v>52</v>
      </c>
      <c r="E34" s="98">
        <f t="shared" si="6"/>
        <v>0</v>
      </c>
      <c r="F34" s="98">
        <f t="shared" si="0"/>
        <v>0</v>
      </c>
      <c r="G34" s="98">
        <f t="shared" si="1"/>
        <v>0</v>
      </c>
      <c r="H34" s="98">
        <f t="shared" si="2"/>
        <v>0</v>
      </c>
      <c r="I34" s="98">
        <f t="shared" si="3"/>
        <v>0</v>
      </c>
      <c r="J34" s="43">
        <f t="shared" si="14"/>
        <v>0</v>
      </c>
      <c r="K34" s="98"/>
      <c r="L34" s="98"/>
      <c r="M34" s="98"/>
      <c r="N34" s="98"/>
      <c r="O34" s="98"/>
      <c r="P34" s="43">
        <f t="shared" si="7"/>
        <v>0</v>
      </c>
      <c r="Q34" s="38">
        <v>152.5</v>
      </c>
      <c r="R34" s="35">
        <v>152.5</v>
      </c>
      <c r="S34" s="35">
        <v>152.5</v>
      </c>
      <c r="T34" s="35">
        <v>152.5</v>
      </c>
      <c r="U34" s="35">
        <v>152.5</v>
      </c>
      <c r="V34" s="43">
        <f t="shared" si="4"/>
        <v>762.5</v>
      </c>
      <c r="W34" s="37">
        <f>Q34*('Labour cost esc'!J$14-1)</f>
        <v>6.4486839723462372</v>
      </c>
      <c r="X34" s="36">
        <f>R34*('Labour cost esc'!K$14-1)</f>
        <v>6.8533158231406635</v>
      </c>
      <c r="Y34" s="36">
        <f>S34*('Labour cost esc'!L$14-1)</f>
        <v>7.2589777355284468</v>
      </c>
      <c r="Z34" s="36">
        <f>T34*('Labour cost esc'!M$14-1)</f>
        <v>7.6656723317126962</v>
      </c>
      <c r="AA34" s="36">
        <f>U34*('Labour cost esc'!N$14-1)</f>
        <v>8.0734022405717329</v>
      </c>
      <c r="AB34" s="43">
        <f t="shared" si="5"/>
        <v>36.300052103299777</v>
      </c>
      <c r="AC34" s="37">
        <f t="shared" si="8"/>
        <v>158.94868397234623</v>
      </c>
      <c r="AD34" s="36">
        <f t="shared" si="9"/>
        <v>159.35331582314066</v>
      </c>
      <c r="AE34" s="36">
        <f t="shared" si="10"/>
        <v>159.75897773552845</v>
      </c>
      <c r="AF34" s="36">
        <f t="shared" si="11"/>
        <v>160.1656723317127</v>
      </c>
      <c r="AG34" s="36">
        <f t="shared" si="12"/>
        <v>160.57340224057174</v>
      </c>
      <c r="AH34" s="45">
        <f t="shared" si="13"/>
        <v>798.80005210329978</v>
      </c>
    </row>
    <row r="35" spans="1:34" s="32" customFormat="1" ht="12.75" customHeight="1" x14ac:dyDescent="0.2">
      <c r="A35" s="7" t="s">
        <v>221</v>
      </c>
      <c r="B35" s="7" t="s">
        <v>54</v>
      </c>
      <c r="C35" s="7" t="s">
        <v>198</v>
      </c>
      <c r="D35" s="7" t="s">
        <v>58</v>
      </c>
      <c r="E35" s="98">
        <f t="shared" si="6"/>
        <v>0</v>
      </c>
      <c r="F35" s="98">
        <f t="shared" si="0"/>
        <v>0</v>
      </c>
      <c r="G35" s="98">
        <f t="shared" si="1"/>
        <v>0</v>
      </c>
      <c r="H35" s="98">
        <f t="shared" si="2"/>
        <v>0</v>
      </c>
      <c r="I35" s="98">
        <f t="shared" si="3"/>
        <v>0</v>
      </c>
      <c r="J35" s="43">
        <f t="shared" si="14"/>
        <v>0</v>
      </c>
      <c r="K35" s="98"/>
      <c r="L35" s="98"/>
      <c r="M35" s="98"/>
      <c r="N35" s="98"/>
      <c r="O35" s="98"/>
      <c r="P35" s="43">
        <f t="shared" si="7"/>
        <v>0</v>
      </c>
      <c r="Q35" s="38">
        <v>0</v>
      </c>
      <c r="R35" s="35">
        <v>0</v>
      </c>
      <c r="S35" s="35">
        <v>0</v>
      </c>
      <c r="T35" s="35">
        <v>280</v>
      </c>
      <c r="U35" s="35">
        <v>616</v>
      </c>
      <c r="V35" s="43">
        <f t="shared" si="4"/>
        <v>896</v>
      </c>
      <c r="W35" s="37">
        <f>Q35*('Labour cost esc'!J$14-1)</f>
        <v>0</v>
      </c>
      <c r="X35" s="36">
        <f>R35*('Labour cost esc'!K$14-1)</f>
        <v>0</v>
      </c>
      <c r="Y35" s="36">
        <f>S35*('Labour cost esc'!L$14-1)</f>
        <v>0</v>
      </c>
      <c r="Z35" s="36">
        <f>T35*('Labour cost esc'!M$14-1)</f>
        <v>14.074677068062655</v>
      </c>
      <c r="AA35" s="36">
        <f>U35*('Labour cost esc'!N$14-1)</f>
        <v>32.611251017653686</v>
      </c>
      <c r="AB35" s="43">
        <f t="shared" si="5"/>
        <v>46.685928085716341</v>
      </c>
      <c r="AC35" s="37">
        <f t="shared" si="8"/>
        <v>0</v>
      </c>
      <c r="AD35" s="36">
        <f t="shared" si="9"/>
        <v>0</v>
      </c>
      <c r="AE35" s="36">
        <f t="shared" si="10"/>
        <v>0</v>
      </c>
      <c r="AF35" s="36">
        <f t="shared" si="11"/>
        <v>294.07467706806267</v>
      </c>
      <c r="AG35" s="36">
        <f t="shared" si="12"/>
        <v>648.61125101765367</v>
      </c>
      <c r="AH35" s="45">
        <f t="shared" si="13"/>
        <v>942.68592808571634</v>
      </c>
    </row>
    <row r="36" spans="1:34" s="32" customFormat="1" ht="12.75" customHeight="1" x14ac:dyDescent="0.2">
      <c r="A36" s="7" t="s">
        <v>222</v>
      </c>
      <c r="B36" s="7" t="s">
        <v>54</v>
      </c>
      <c r="C36" s="7" t="s">
        <v>198</v>
      </c>
      <c r="D36" s="7" t="s">
        <v>58</v>
      </c>
      <c r="E36" s="98">
        <f t="shared" si="6"/>
        <v>0</v>
      </c>
      <c r="F36" s="98">
        <f t="shared" si="0"/>
        <v>0</v>
      </c>
      <c r="G36" s="98">
        <f t="shared" si="1"/>
        <v>0</v>
      </c>
      <c r="H36" s="98">
        <f t="shared" si="2"/>
        <v>0</v>
      </c>
      <c r="I36" s="98">
        <f t="shared" si="3"/>
        <v>0</v>
      </c>
      <c r="J36" s="43">
        <f t="shared" si="14"/>
        <v>0</v>
      </c>
      <c r="K36" s="98"/>
      <c r="L36" s="98"/>
      <c r="M36" s="98"/>
      <c r="N36" s="98"/>
      <c r="O36" s="98"/>
      <c r="P36" s="43">
        <f t="shared" si="7"/>
        <v>0</v>
      </c>
      <c r="Q36" s="38">
        <v>0</v>
      </c>
      <c r="R36" s="35">
        <v>0</v>
      </c>
      <c r="S36" s="35">
        <v>0</v>
      </c>
      <c r="T36" s="35">
        <v>0</v>
      </c>
      <c r="U36" s="35">
        <v>827</v>
      </c>
      <c r="V36" s="43">
        <f t="shared" si="4"/>
        <v>827</v>
      </c>
      <c r="W36" s="37">
        <f>Q36*('Labour cost esc'!J$14-1)</f>
        <v>0</v>
      </c>
      <c r="X36" s="36">
        <f>R36*('Labour cost esc'!K$14-1)</f>
        <v>0</v>
      </c>
      <c r="Y36" s="36">
        <f>S36*('Labour cost esc'!L$14-1)</f>
        <v>0</v>
      </c>
      <c r="Z36" s="36">
        <f>T36*('Labour cost esc'!M$14-1)</f>
        <v>0</v>
      </c>
      <c r="AA36" s="36">
        <f>U36*('Labour cost esc'!N$14-1)</f>
        <v>43.781663298051299</v>
      </c>
      <c r="AB36" s="43">
        <f t="shared" si="5"/>
        <v>43.781663298051299</v>
      </c>
      <c r="AC36" s="37">
        <f t="shared" si="8"/>
        <v>0</v>
      </c>
      <c r="AD36" s="36">
        <f t="shared" si="9"/>
        <v>0</v>
      </c>
      <c r="AE36" s="36">
        <f t="shared" si="10"/>
        <v>0</v>
      </c>
      <c r="AF36" s="36">
        <f t="shared" si="11"/>
        <v>0</v>
      </c>
      <c r="AG36" s="36">
        <f t="shared" si="12"/>
        <v>870.78166329805128</v>
      </c>
      <c r="AH36" s="45">
        <f t="shared" si="13"/>
        <v>870.78166329805128</v>
      </c>
    </row>
    <row r="37" spans="1:34" s="32" customFormat="1" ht="12.75" customHeight="1" x14ac:dyDescent="0.2">
      <c r="A37" s="7" t="s">
        <v>223</v>
      </c>
      <c r="B37" s="7" t="s">
        <v>54</v>
      </c>
      <c r="C37" s="7" t="s">
        <v>195</v>
      </c>
      <c r="D37" s="7" t="s">
        <v>52</v>
      </c>
      <c r="E37" s="98">
        <f t="shared" ref="E37:E68" si="15">IFERROR(Q37/K37,0)</f>
        <v>0</v>
      </c>
      <c r="F37" s="98">
        <f t="shared" ref="F37:F68" si="16">IFERROR(R37/L37,0)</f>
        <v>0</v>
      </c>
      <c r="G37" s="98">
        <f t="shared" ref="G37:G68" si="17">IFERROR(S37/M37,0)</f>
        <v>0</v>
      </c>
      <c r="H37" s="98">
        <f t="shared" ref="H37:H68" si="18">IFERROR(T37/N37,0)</f>
        <v>0</v>
      </c>
      <c r="I37" s="98">
        <f t="shared" ref="I37:I68" si="19">IFERROR(U37/O37,0)</f>
        <v>0</v>
      </c>
      <c r="J37" s="43">
        <f t="shared" ref="J37:J68" si="20">IFERROR(V37/P37,0)</f>
        <v>0</v>
      </c>
      <c r="K37" s="98"/>
      <c r="L37" s="98"/>
      <c r="M37" s="98"/>
      <c r="N37" s="98"/>
      <c r="O37" s="98"/>
      <c r="P37" s="43">
        <f t="shared" si="7"/>
        <v>0</v>
      </c>
      <c r="Q37" s="38">
        <v>174</v>
      </c>
      <c r="R37" s="35">
        <v>0</v>
      </c>
      <c r="S37" s="35">
        <v>0</v>
      </c>
      <c r="T37" s="35">
        <v>0</v>
      </c>
      <c r="U37" s="35">
        <v>0</v>
      </c>
      <c r="V37" s="43">
        <f t="shared" si="4"/>
        <v>174</v>
      </c>
      <c r="W37" s="37">
        <f>Q37*('Labour cost esc'!J$14-1)</f>
        <v>7.3578426963163626</v>
      </c>
      <c r="X37" s="36">
        <f>R37*('Labour cost esc'!K$14-1)</f>
        <v>0</v>
      </c>
      <c r="Y37" s="36">
        <f>S37*('Labour cost esc'!L$14-1)</f>
        <v>0</v>
      </c>
      <c r="Z37" s="36">
        <f>T37*('Labour cost esc'!M$14-1)</f>
        <v>0</v>
      </c>
      <c r="AA37" s="36">
        <f>U37*('Labour cost esc'!N$14-1)</f>
        <v>0</v>
      </c>
      <c r="AB37" s="43">
        <f t="shared" ref="AB37:AB68" si="21">SUM(W37:AA37)</f>
        <v>7.3578426963163626</v>
      </c>
      <c r="AC37" s="37">
        <f t="shared" si="8"/>
        <v>181.35784269631637</v>
      </c>
      <c r="AD37" s="36">
        <f t="shared" si="9"/>
        <v>0</v>
      </c>
      <c r="AE37" s="36">
        <f t="shared" si="10"/>
        <v>0</v>
      </c>
      <c r="AF37" s="36">
        <f t="shared" si="11"/>
        <v>0</v>
      </c>
      <c r="AG37" s="36">
        <f t="shared" si="12"/>
        <v>0</v>
      </c>
      <c r="AH37" s="45">
        <f t="shared" si="13"/>
        <v>181.35784269631637</v>
      </c>
    </row>
    <row r="38" spans="1:34" s="32" customFormat="1" ht="12.75" customHeight="1" x14ac:dyDescent="0.2">
      <c r="A38" s="7" t="s">
        <v>224</v>
      </c>
      <c r="B38" s="7" t="s">
        <v>54</v>
      </c>
      <c r="C38" s="7" t="s">
        <v>195</v>
      </c>
      <c r="D38" s="7" t="s">
        <v>52</v>
      </c>
      <c r="E38" s="98">
        <f t="shared" si="15"/>
        <v>0</v>
      </c>
      <c r="F38" s="98">
        <f t="shared" si="16"/>
        <v>0</v>
      </c>
      <c r="G38" s="98">
        <f t="shared" si="17"/>
        <v>0</v>
      </c>
      <c r="H38" s="98">
        <f t="shared" si="18"/>
        <v>0</v>
      </c>
      <c r="I38" s="98">
        <f t="shared" si="19"/>
        <v>0</v>
      </c>
      <c r="J38" s="43">
        <f t="shared" si="20"/>
        <v>0</v>
      </c>
      <c r="K38" s="98"/>
      <c r="L38" s="98"/>
      <c r="M38" s="98"/>
      <c r="N38" s="98"/>
      <c r="O38" s="98"/>
      <c r="P38" s="43">
        <f t="shared" si="7"/>
        <v>0</v>
      </c>
      <c r="Q38" s="38">
        <v>44.52</v>
      </c>
      <c r="R38" s="35">
        <v>44.52</v>
      </c>
      <c r="S38" s="35">
        <v>44.52</v>
      </c>
      <c r="T38" s="35">
        <v>44.52</v>
      </c>
      <c r="U38" s="35">
        <v>44.52</v>
      </c>
      <c r="V38" s="43">
        <f t="shared" si="4"/>
        <v>222.60000000000002</v>
      </c>
      <c r="W38" s="37">
        <f>Q38*('Labour cost esc'!J$14-1)</f>
        <v>1.8825928554023246</v>
      </c>
      <c r="X38" s="36">
        <f>R38*('Labour cost esc'!K$14-1)</f>
        <v>2.0007188225981793</v>
      </c>
      <c r="Y38" s="36">
        <f>S38*('Labour cost esc'!L$14-1)</f>
        <v>2.1191455002342718</v>
      </c>
      <c r="Z38" s="36">
        <f>T38*('Labour cost esc'!M$14-1)</f>
        <v>2.2378736538219623</v>
      </c>
      <c r="AA38" s="36">
        <f>U38*('Labour cost esc'!N$14-1)</f>
        <v>2.3569040508213348</v>
      </c>
      <c r="AB38" s="43">
        <f t="shared" si="21"/>
        <v>10.597234882878073</v>
      </c>
      <c r="AC38" s="37">
        <f t="shared" si="8"/>
        <v>46.402592855402325</v>
      </c>
      <c r="AD38" s="36">
        <f t="shared" si="9"/>
        <v>46.520718822598184</v>
      </c>
      <c r="AE38" s="36">
        <f t="shared" si="10"/>
        <v>46.639145500234278</v>
      </c>
      <c r="AF38" s="36">
        <f t="shared" si="11"/>
        <v>46.757873653821967</v>
      </c>
      <c r="AG38" s="36">
        <f t="shared" si="12"/>
        <v>46.876904050821338</v>
      </c>
      <c r="AH38" s="45">
        <f t="shared" si="13"/>
        <v>233.19723488287812</v>
      </c>
    </row>
    <row r="39" spans="1:34" s="32" customFormat="1" ht="12.75" customHeight="1" x14ac:dyDescent="0.2">
      <c r="A39" s="7" t="s">
        <v>225</v>
      </c>
      <c r="B39" s="7" t="s">
        <v>54</v>
      </c>
      <c r="C39" s="7" t="s">
        <v>195</v>
      </c>
      <c r="D39" s="7" t="s">
        <v>52</v>
      </c>
      <c r="E39" s="98">
        <f t="shared" si="15"/>
        <v>0</v>
      </c>
      <c r="F39" s="98">
        <f t="shared" si="16"/>
        <v>0</v>
      </c>
      <c r="G39" s="98">
        <f t="shared" si="17"/>
        <v>0</v>
      </c>
      <c r="H39" s="98">
        <f t="shared" si="18"/>
        <v>0</v>
      </c>
      <c r="I39" s="98">
        <f t="shared" si="19"/>
        <v>0</v>
      </c>
      <c r="J39" s="43">
        <f t="shared" si="20"/>
        <v>0</v>
      </c>
      <c r="K39" s="98"/>
      <c r="L39" s="98"/>
      <c r="M39" s="98"/>
      <c r="N39" s="98"/>
      <c r="O39" s="98"/>
      <c r="P39" s="43">
        <f t="shared" si="7"/>
        <v>0</v>
      </c>
      <c r="Q39" s="38">
        <v>35</v>
      </c>
      <c r="R39" s="35">
        <v>35</v>
      </c>
      <c r="S39" s="35">
        <v>35</v>
      </c>
      <c r="T39" s="35">
        <v>35</v>
      </c>
      <c r="U39" s="35">
        <v>35</v>
      </c>
      <c r="V39" s="43">
        <f t="shared" si="4"/>
        <v>175</v>
      </c>
      <c r="W39" s="37">
        <f>Q39*('Labour cost esc'!J$14-1)</f>
        <v>1.4800258297188085</v>
      </c>
      <c r="X39" s="36">
        <f>R39*('Labour cost esc'!K$14-1)</f>
        <v>1.5728921561306441</v>
      </c>
      <c r="Y39" s="36">
        <f>S39*('Labour cost esc'!L$14-1)</f>
        <v>1.6659948901212829</v>
      </c>
      <c r="Z39" s="36">
        <f>T39*('Labour cost esc'!M$14-1)</f>
        <v>1.7593346335078319</v>
      </c>
      <c r="AA39" s="36">
        <f>U39*('Labour cost esc'!N$14-1)</f>
        <v>1.8529119896394142</v>
      </c>
      <c r="AB39" s="43">
        <f t="shared" si="21"/>
        <v>8.331159499117982</v>
      </c>
      <c r="AC39" s="37">
        <f t="shared" si="8"/>
        <v>36.480025829718805</v>
      </c>
      <c r="AD39" s="36">
        <f t="shared" si="9"/>
        <v>36.572892156130642</v>
      </c>
      <c r="AE39" s="36">
        <f t="shared" si="10"/>
        <v>36.665994890121283</v>
      </c>
      <c r="AF39" s="36">
        <f t="shared" si="11"/>
        <v>36.759334633507834</v>
      </c>
      <c r="AG39" s="36">
        <f t="shared" si="12"/>
        <v>36.852911989639416</v>
      </c>
      <c r="AH39" s="45">
        <f t="shared" si="13"/>
        <v>183.33115949911797</v>
      </c>
    </row>
    <row r="40" spans="1:34" s="32" customFormat="1" ht="12.75" customHeight="1" x14ac:dyDescent="0.2">
      <c r="A40" s="7" t="s">
        <v>226</v>
      </c>
      <c r="B40" s="7" t="s">
        <v>54</v>
      </c>
      <c r="C40" s="7" t="s">
        <v>198</v>
      </c>
      <c r="D40" s="7" t="s">
        <v>58</v>
      </c>
      <c r="E40" s="98">
        <f t="shared" si="15"/>
        <v>0</v>
      </c>
      <c r="F40" s="98">
        <f t="shared" si="16"/>
        <v>0</v>
      </c>
      <c r="G40" s="98">
        <f t="shared" si="17"/>
        <v>0</v>
      </c>
      <c r="H40" s="98">
        <f t="shared" si="18"/>
        <v>0</v>
      </c>
      <c r="I40" s="98">
        <f t="shared" si="19"/>
        <v>0</v>
      </c>
      <c r="J40" s="43">
        <f t="shared" si="20"/>
        <v>0</v>
      </c>
      <c r="K40" s="98"/>
      <c r="L40" s="98"/>
      <c r="M40" s="98"/>
      <c r="N40" s="98"/>
      <c r="O40" s="98"/>
      <c r="P40" s="43">
        <f t="shared" si="7"/>
        <v>0</v>
      </c>
      <c r="Q40" s="38">
        <v>0</v>
      </c>
      <c r="R40" s="35">
        <v>15</v>
      </c>
      <c r="S40" s="35">
        <v>0</v>
      </c>
      <c r="T40" s="35">
        <v>8.5</v>
      </c>
      <c r="U40" s="35">
        <v>0</v>
      </c>
      <c r="V40" s="43">
        <f t="shared" si="4"/>
        <v>23.5</v>
      </c>
      <c r="W40" s="37">
        <f>Q40*('Labour cost esc'!J$14-1)</f>
        <v>0</v>
      </c>
      <c r="X40" s="36">
        <f>R40*('Labour cost esc'!K$14-1)</f>
        <v>0.67409663834170463</v>
      </c>
      <c r="Y40" s="36">
        <f>S40*('Labour cost esc'!L$14-1)</f>
        <v>0</v>
      </c>
      <c r="Z40" s="36">
        <f>T40*('Labour cost esc'!M$14-1)</f>
        <v>0.42726698242333061</v>
      </c>
      <c r="AA40" s="36">
        <f>U40*('Labour cost esc'!N$14-1)</f>
        <v>0</v>
      </c>
      <c r="AB40" s="43">
        <f t="shared" si="21"/>
        <v>1.1013636207650352</v>
      </c>
      <c r="AC40" s="37">
        <f t="shared" si="8"/>
        <v>0</v>
      </c>
      <c r="AD40" s="36">
        <f t="shared" si="9"/>
        <v>15.674096638341705</v>
      </c>
      <c r="AE40" s="36">
        <f t="shared" si="10"/>
        <v>0</v>
      </c>
      <c r="AF40" s="36">
        <f t="shared" si="11"/>
        <v>8.9272669824233297</v>
      </c>
      <c r="AG40" s="36">
        <f t="shared" si="12"/>
        <v>0</v>
      </c>
      <c r="AH40" s="45">
        <f t="shared" si="13"/>
        <v>24.601363620765035</v>
      </c>
    </row>
    <row r="41" spans="1:34" s="32" customFormat="1" ht="12.75" customHeight="1" x14ac:dyDescent="0.2">
      <c r="A41" s="7" t="s">
        <v>227</v>
      </c>
      <c r="B41" s="7" t="s">
        <v>54</v>
      </c>
      <c r="C41" s="7" t="s">
        <v>219</v>
      </c>
      <c r="D41" s="7" t="s">
        <v>52</v>
      </c>
      <c r="E41" s="98">
        <f t="shared" si="15"/>
        <v>0</v>
      </c>
      <c r="F41" s="98">
        <f t="shared" si="16"/>
        <v>0</v>
      </c>
      <c r="G41" s="98">
        <f t="shared" si="17"/>
        <v>0</v>
      </c>
      <c r="H41" s="98">
        <f t="shared" si="18"/>
        <v>0</v>
      </c>
      <c r="I41" s="98">
        <f t="shared" si="19"/>
        <v>0</v>
      </c>
      <c r="J41" s="43">
        <f t="shared" si="20"/>
        <v>0</v>
      </c>
      <c r="K41" s="98"/>
      <c r="L41" s="98"/>
      <c r="M41" s="98"/>
      <c r="N41" s="98"/>
      <c r="O41" s="98"/>
      <c r="P41" s="43">
        <f t="shared" si="7"/>
        <v>0</v>
      </c>
      <c r="Q41" s="38">
        <v>0</v>
      </c>
      <c r="R41" s="35">
        <v>0</v>
      </c>
      <c r="S41" s="35">
        <v>0</v>
      </c>
      <c r="T41" s="35">
        <v>100</v>
      </c>
      <c r="U41" s="35">
        <v>0</v>
      </c>
      <c r="V41" s="43">
        <f t="shared" si="4"/>
        <v>100</v>
      </c>
      <c r="W41" s="37">
        <f>Q41*('Labour cost esc'!J$14-1)</f>
        <v>0</v>
      </c>
      <c r="X41" s="36">
        <f>R41*('Labour cost esc'!K$14-1)</f>
        <v>0</v>
      </c>
      <c r="Y41" s="36">
        <f>S41*('Labour cost esc'!L$14-1)</f>
        <v>0</v>
      </c>
      <c r="Z41" s="36">
        <f>T41*('Labour cost esc'!M$14-1)</f>
        <v>5.0266703814509484</v>
      </c>
      <c r="AA41" s="36">
        <f>U41*('Labour cost esc'!N$14-1)</f>
        <v>0</v>
      </c>
      <c r="AB41" s="43">
        <f t="shared" si="21"/>
        <v>5.0266703814509484</v>
      </c>
      <c r="AC41" s="37">
        <f t="shared" si="8"/>
        <v>0</v>
      </c>
      <c r="AD41" s="36">
        <f t="shared" si="9"/>
        <v>0</v>
      </c>
      <c r="AE41" s="36">
        <f t="shared" si="10"/>
        <v>0</v>
      </c>
      <c r="AF41" s="36">
        <f t="shared" si="11"/>
        <v>105.02667038145094</v>
      </c>
      <c r="AG41" s="36">
        <f t="shared" si="12"/>
        <v>0</v>
      </c>
      <c r="AH41" s="45">
        <f t="shared" si="13"/>
        <v>105.02667038145094</v>
      </c>
    </row>
    <row r="42" spans="1:34" s="32" customFormat="1" ht="12.75" customHeight="1" x14ac:dyDescent="0.2">
      <c r="A42" s="7" t="s">
        <v>127</v>
      </c>
      <c r="B42" s="7" t="s">
        <v>54</v>
      </c>
      <c r="C42" s="7" t="s">
        <v>195</v>
      </c>
      <c r="D42" s="7" t="s">
        <v>52</v>
      </c>
      <c r="E42" s="98">
        <f t="shared" si="15"/>
        <v>0</v>
      </c>
      <c r="F42" s="98">
        <f t="shared" si="16"/>
        <v>0</v>
      </c>
      <c r="G42" s="98">
        <f t="shared" si="17"/>
        <v>0</v>
      </c>
      <c r="H42" s="98">
        <f t="shared" si="18"/>
        <v>0</v>
      </c>
      <c r="I42" s="98">
        <f t="shared" si="19"/>
        <v>0</v>
      </c>
      <c r="J42" s="43">
        <f t="shared" si="20"/>
        <v>0</v>
      </c>
      <c r="K42" s="98"/>
      <c r="L42" s="98"/>
      <c r="M42" s="98"/>
      <c r="N42" s="98"/>
      <c r="O42" s="98"/>
      <c r="P42" s="43">
        <f t="shared" si="7"/>
        <v>0</v>
      </c>
      <c r="Q42" s="38">
        <v>171.67500000000001</v>
      </c>
      <c r="R42" s="35">
        <v>171.67500000000001</v>
      </c>
      <c r="S42" s="35">
        <v>171.67500000000001</v>
      </c>
      <c r="T42" s="35">
        <v>171.67500000000001</v>
      </c>
      <c r="U42" s="35">
        <v>171.67500000000001</v>
      </c>
      <c r="V42" s="43">
        <f t="shared" si="4"/>
        <v>858.375</v>
      </c>
      <c r="W42" s="37">
        <f>Q42*('Labour cost esc'!J$14-1)</f>
        <v>7.2595266947707557</v>
      </c>
      <c r="X42" s="36">
        <f>R42*('Labour cost esc'!K$14-1)</f>
        <v>7.7150360258208099</v>
      </c>
      <c r="Y42" s="36">
        <f>S42*('Labour cost esc'!L$14-1)</f>
        <v>8.1717049360448932</v>
      </c>
      <c r="Z42" s="36">
        <f>T42*('Labour cost esc'!M$14-1)</f>
        <v>8.6295363773559153</v>
      </c>
      <c r="AA42" s="36">
        <f>U42*('Labour cost esc'!N$14-1)</f>
        <v>9.0885333091813276</v>
      </c>
      <c r="AB42" s="43">
        <f t="shared" si="21"/>
        <v>40.864337343173702</v>
      </c>
      <c r="AC42" s="37">
        <f t="shared" si="8"/>
        <v>178.93452669477077</v>
      </c>
      <c r="AD42" s="36">
        <f t="shared" si="9"/>
        <v>179.39003602582082</v>
      </c>
      <c r="AE42" s="36">
        <f t="shared" si="10"/>
        <v>179.84670493604492</v>
      </c>
      <c r="AF42" s="36">
        <f t="shared" si="11"/>
        <v>180.30453637735593</v>
      </c>
      <c r="AG42" s="36">
        <f t="shared" si="12"/>
        <v>180.76353330918133</v>
      </c>
      <c r="AH42" s="45">
        <f t="shared" si="13"/>
        <v>899.2393373431737</v>
      </c>
    </row>
    <row r="43" spans="1:34" s="32" customFormat="1" ht="12.75" customHeight="1" x14ac:dyDescent="0.2">
      <c r="A43" s="7" t="s">
        <v>49</v>
      </c>
      <c r="B43" s="7" t="s">
        <v>54</v>
      </c>
      <c r="C43" s="7" t="s">
        <v>194</v>
      </c>
      <c r="D43" s="7" t="s">
        <v>52</v>
      </c>
      <c r="E43" s="98">
        <f t="shared" si="15"/>
        <v>0</v>
      </c>
      <c r="F43" s="98">
        <f t="shared" si="16"/>
        <v>0</v>
      </c>
      <c r="G43" s="98">
        <f t="shared" si="17"/>
        <v>0</v>
      </c>
      <c r="H43" s="98">
        <f t="shared" si="18"/>
        <v>0</v>
      </c>
      <c r="I43" s="98">
        <f t="shared" si="19"/>
        <v>0</v>
      </c>
      <c r="J43" s="43">
        <f t="shared" si="20"/>
        <v>0</v>
      </c>
      <c r="K43" s="98"/>
      <c r="L43" s="98"/>
      <c r="M43" s="98"/>
      <c r="N43" s="98"/>
      <c r="O43" s="98"/>
      <c r="P43" s="43">
        <f t="shared" si="7"/>
        <v>0</v>
      </c>
      <c r="Q43" s="38">
        <v>21</v>
      </c>
      <c r="R43" s="35">
        <v>21</v>
      </c>
      <c r="S43" s="35">
        <v>21</v>
      </c>
      <c r="T43" s="35">
        <v>21</v>
      </c>
      <c r="U43" s="35">
        <v>21</v>
      </c>
      <c r="V43" s="43">
        <f t="shared" si="4"/>
        <v>105</v>
      </c>
      <c r="W43" s="37">
        <f>Q43*('Labour cost esc'!J$14-1)</f>
        <v>0.88801549783128508</v>
      </c>
      <c r="X43" s="36">
        <f>R43*('Labour cost esc'!K$14-1)</f>
        <v>0.94373529367838649</v>
      </c>
      <c r="Y43" s="36">
        <f>S43*('Labour cost esc'!L$14-1)</f>
        <v>0.99959693407276973</v>
      </c>
      <c r="Z43" s="36">
        <f>T43*('Labour cost esc'!M$14-1)</f>
        <v>1.0556007801046992</v>
      </c>
      <c r="AA43" s="36">
        <f>U43*('Labour cost esc'!N$14-1)</f>
        <v>1.1117471937836485</v>
      </c>
      <c r="AB43" s="43">
        <f t="shared" si="21"/>
        <v>4.9986956994707885</v>
      </c>
      <c r="AC43" s="37">
        <f t="shared" si="8"/>
        <v>21.888015497831287</v>
      </c>
      <c r="AD43" s="36">
        <f t="shared" si="9"/>
        <v>21.943735293678387</v>
      </c>
      <c r="AE43" s="36">
        <f t="shared" si="10"/>
        <v>21.99959693407277</v>
      </c>
      <c r="AF43" s="36">
        <f t="shared" si="11"/>
        <v>22.055600780104697</v>
      </c>
      <c r="AG43" s="36">
        <f t="shared" si="12"/>
        <v>22.11174719378365</v>
      </c>
      <c r="AH43" s="45">
        <f t="shared" si="13"/>
        <v>109.9986956994708</v>
      </c>
    </row>
    <row r="44" spans="1:34" s="32" customFormat="1" ht="12.75" customHeight="1" x14ac:dyDescent="0.2">
      <c r="A44" s="7" t="s">
        <v>228</v>
      </c>
      <c r="B44" s="7" t="s">
        <v>229</v>
      </c>
      <c r="C44" s="7" t="s">
        <v>230</v>
      </c>
      <c r="D44" s="7" t="s">
        <v>58</v>
      </c>
      <c r="E44" s="98">
        <f t="shared" si="15"/>
        <v>0</v>
      </c>
      <c r="F44" s="98">
        <f t="shared" si="16"/>
        <v>0</v>
      </c>
      <c r="G44" s="98">
        <f t="shared" si="17"/>
        <v>0</v>
      </c>
      <c r="H44" s="98">
        <f t="shared" si="18"/>
        <v>0</v>
      </c>
      <c r="I44" s="98">
        <f t="shared" si="19"/>
        <v>0</v>
      </c>
      <c r="J44" s="43">
        <f t="shared" si="20"/>
        <v>0</v>
      </c>
      <c r="K44" s="98"/>
      <c r="L44" s="98"/>
      <c r="M44" s="98"/>
      <c r="N44" s="98"/>
      <c r="O44" s="98"/>
      <c r="P44" s="43">
        <f t="shared" si="7"/>
        <v>0</v>
      </c>
      <c r="Q44" s="38">
        <v>2579.471</v>
      </c>
      <c r="R44" s="35">
        <v>785.96699999999998</v>
      </c>
      <c r="S44" s="35">
        <v>551.82399999999996</v>
      </c>
      <c r="T44" s="35">
        <v>0</v>
      </c>
      <c r="U44" s="35">
        <v>0</v>
      </c>
      <c r="V44" s="43">
        <f t="shared" si="4"/>
        <v>3917.2620000000002</v>
      </c>
      <c r="W44" s="37">
        <f>Q44*('Labour cost esc'!J$14-1)</f>
        <v>109.07667734316013</v>
      </c>
      <c r="X44" s="36">
        <f>R44*('Labour cost esc'!K$14-1)</f>
        <v>35.321180836500972</v>
      </c>
      <c r="Y44" s="36">
        <f>S44*('Labour cost esc'!L$14-1)</f>
        <v>26.266741835608194</v>
      </c>
      <c r="Z44" s="36">
        <f>T44*('Labour cost esc'!M$14-1)</f>
        <v>0</v>
      </c>
      <c r="AA44" s="36">
        <f>U44*('Labour cost esc'!N$14-1)</f>
        <v>0</v>
      </c>
      <c r="AB44" s="43">
        <f t="shared" si="21"/>
        <v>170.66460001526931</v>
      </c>
      <c r="AC44" s="37">
        <f t="shared" si="8"/>
        <v>2688.5476773431601</v>
      </c>
      <c r="AD44" s="36">
        <f t="shared" si="9"/>
        <v>821.28818083650094</v>
      </c>
      <c r="AE44" s="36">
        <f t="shared" si="10"/>
        <v>578.09074183560813</v>
      </c>
      <c r="AF44" s="36">
        <f t="shared" si="11"/>
        <v>0</v>
      </c>
      <c r="AG44" s="36">
        <f t="shared" si="12"/>
        <v>0</v>
      </c>
      <c r="AH44" s="45">
        <f t="shared" si="13"/>
        <v>4087.9266000152693</v>
      </c>
    </row>
    <row r="45" spans="1:34" s="32" customFormat="1" ht="12.75" customHeight="1" x14ac:dyDescent="0.2">
      <c r="A45" s="7" t="s">
        <v>231</v>
      </c>
      <c r="B45" s="7" t="s">
        <v>229</v>
      </c>
      <c r="C45" s="7" t="s">
        <v>198</v>
      </c>
      <c r="D45" s="7" t="s">
        <v>58</v>
      </c>
      <c r="E45" s="98">
        <f t="shared" si="15"/>
        <v>0</v>
      </c>
      <c r="F45" s="98">
        <f t="shared" si="16"/>
        <v>0</v>
      </c>
      <c r="G45" s="98">
        <f t="shared" si="17"/>
        <v>0</v>
      </c>
      <c r="H45" s="98">
        <f t="shared" si="18"/>
        <v>0</v>
      </c>
      <c r="I45" s="98">
        <f t="shared" si="19"/>
        <v>0</v>
      </c>
      <c r="J45" s="43">
        <f t="shared" si="20"/>
        <v>0</v>
      </c>
      <c r="K45" s="98"/>
      <c r="L45" s="98"/>
      <c r="M45" s="98"/>
      <c r="N45" s="98"/>
      <c r="O45" s="98"/>
      <c r="P45" s="43">
        <f t="shared" si="7"/>
        <v>0</v>
      </c>
      <c r="Q45" s="38">
        <v>269.154</v>
      </c>
      <c r="R45" s="35">
        <v>269.154</v>
      </c>
      <c r="S45" s="35">
        <v>269.154</v>
      </c>
      <c r="T45" s="35">
        <v>269.154</v>
      </c>
      <c r="U45" s="35">
        <v>0</v>
      </c>
      <c r="V45" s="43">
        <f t="shared" si="4"/>
        <v>1076.616</v>
      </c>
      <c r="W45" s="37">
        <f>Q45*('Labour cost esc'!J$14-1)</f>
        <v>11.381567776346747</v>
      </c>
      <c r="X45" s="36">
        <f>R45*('Labour cost esc'!K$14-1)</f>
        <v>12.095720439748211</v>
      </c>
      <c r="Y45" s="36">
        <f>S45*('Labour cost esc'!L$14-1)</f>
        <v>12.811691104448679</v>
      </c>
      <c r="Z45" s="36">
        <f>T45*('Labour cost esc'!M$14-1)</f>
        <v>13.529484398490485</v>
      </c>
      <c r="AA45" s="36">
        <f>U45*('Labour cost esc'!N$14-1)</f>
        <v>0</v>
      </c>
      <c r="AB45" s="43">
        <f t="shared" si="21"/>
        <v>49.818463719034128</v>
      </c>
      <c r="AC45" s="37">
        <f t="shared" si="8"/>
        <v>280.53556777634674</v>
      </c>
      <c r="AD45" s="36">
        <f t="shared" si="9"/>
        <v>281.24972043974822</v>
      </c>
      <c r="AE45" s="36">
        <f t="shared" si="10"/>
        <v>281.96569110444869</v>
      </c>
      <c r="AF45" s="36">
        <f t="shared" si="11"/>
        <v>282.68348439849046</v>
      </c>
      <c r="AG45" s="36">
        <f t="shared" si="12"/>
        <v>0</v>
      </c>
      <c r="AH45" s="45">
        <f t="shared" si="13"/>
        <v>1126.4344637190341</v>
      </c>
    </row>
    <row r="46" spans="1:34" s="32" customFormat="1" ht="12.75" customHeight="1" x14ac:dyDescent="0.2">
      <c r="A46" s="7" t="s">
        <v>232</v>
      </c>
      <c r="B46" s="7" t="s">
        <v>229</v>
      </c>
      <c r="C46" s="7" t="s">
        <v>198</v>
      </c>
      <c r="D46" s="7" t="s">
        <v>58</v>
      </c>
      <c r="E46" s="98">
        <f t="shared" si="15"/>
        <v>0</v>
      </c>
      <c r="F46" s="98">
        <f t="shared" si="16"/>
        <v>0</v>
      </c>
      <c r="G46" s="98">
        <f t="shared" si="17"/>
        <v>0</v>
      </c>
      <c r="H46" s="98">
        <f t="shared" si="18"/>
        <v>0</v>
      </c>
      <c r="I46" s="98">
        <f t="shared" si="19"/>
        <v>0</v>
      </c>
      <c r="J46" s="43">
        <f t="shared" si="20"/>
        <v>0</v>
      </c>
      <c r="K46" s="98"/>
      <c r="L46" s="98"/>
      <c r="M46" s="98"/>
      <c r="N46" s="98"/>
      <c r="O46" s="98"/>
      <c r="P46" s="43">
        <f t="shared" si="7"/>
        <v>0</v>
      </c>
      <c r="Q46" s="38">
        <v>0</v>
      </c>
      <c r="R46" s="35">
        <v>0</v>
      </c>
      <c r="S46" s="35">
        <v>198.80600000000001</v>
      </c>
      <c r="T46" s="35">
        <v>0</v>
      </c>
      <c r="U46" s="35">
        <v>198.80600000000001</v>
      </c>
      <c r="V46" s="43">
        <f t="shared" si="4"/>
        <v>397.61200000000002</v>
      </c>
      <c r="W46" s="37">
        <f>Q46*('Labour cost esc'!J$14-1)</f>
        <v>0</v>
      </c>
      <c r="X46" s="36">
        <f>R46*('Labour cost esc'!K$14-1)</f>
        <v>0</v>
      </c>
      <c r="Y46" s="36">
        <f>S46*('Labour cost esc'!L$14-1)</f>
        <v>9.4631365750129088</v>
      </c>
      <c r="Z46" s="36">
        <f>T46*('Labour cost esc'!M$14-1)</f>
        <v>0</v>
      </c>
      <c r="AA46" s="36">
        <f>U46*('Labour cost esc'!N$14-1)</f>
        <v>10.524857743207241</v>
      </c>
      <c r="AB46" s="43">
        <f t="shared" si="21"/>
        <v>19.987994318220149</v>
      </c>
      <c r="AC46" s="37">
        <f t="shared" si="8"/>
        <v>0</v>
      </c>
      <c r="AD46" s="36">
        <f t="shared" si="9"/>
        <v>0</v>
      </c>
      <c r="AE46" s="36">
        <f t="shared" si="10"/>
        <v>208.26913657501291</v>
      </c>
      <c r="AF46" s="36">
        <f t="shared" si="11"/>
        <v>0</v>
      </c>
      <c r="AG46" s="36">
        <f t="shared" si="12"/>
        <v>209.33085774320725</v>
      </c>
      <c r="AH46" s="45">
        <f t="shared" si="13"/>
        <v>417.59999431822018</v>
      </c>
    </row>
    <row r="47" spans="1:34" s="32" customFormat="1" ht="12.75" customHeight="1" x14ac:dyDescent="0.2">
      <c r="A47" s="7" t="s">
        <v>233</v>
      </c>
      <c r="B47" s="7" t="s">
        <v>229</v>
      </c>
      <c r="C47" s="7" t="s">
        <v>198</v>
      </c>
      <c r="D47" s="7" t="s">
        <v>58</v>
      </c>
      <c r="E47" s="98">
        <f t="shared" si="15"/>
        <v>0</v>
      </c>
      <c r="F47" s="98">
        <f t="shared" si="16"/>
        <v>0</v>
      </c>
      <c r="G47" s="98">
        <f t="shared" si="17"/>
        <v>0</v>
      </c>
      <c r="H47" s="98">
        <f t="shared" si="18"/>
        <v>0</v>
      </c>
      <c r="I47" s="98">
        <f t="shared" si="19"/>
        <v>0</v>
      </c>
      <c r="J47" s="43">
        <f t="shared" si="20"/>
        <v>0</v>
      </c>
      <c r="K47" s="98"/>
      <c r="L47" s="98"/>
      <c r="M47" s="98"/>
      <c r="N47" s="98"/>
      <c r="O47" s="98"/>
      <c r="P47" s="43">
        <f t="shared" si="7"/>
        <v>0</v>
      </c>
      <c r="Q47" s="38">
        <v>0</v>
      </c>
      <c r="R47" s="35">
        <v>42.82</v>
      </c>
      <c r="S47" s="35">
        <v>0</v>
      </c>
      <c r="T47" s="35">
        <v>42.82</v>
      </c>
      <c r="U47" s="35">
        <v>0</v>
      </c>
      <c r="V47" s="43">
        <f t="shared" si="4"/>
        <v>85.64</v>
      </c>
      <c r="W47" s="37">
        <f>Q47*('Labour cost esc'!J$14-1)</f>
        <v>0</v>
      </c>
      <c r="X47" s="36">
        <f>R47*('Labour cost esc'!K$14-1)</f>
        <v>1.9243212035861195</v>
      </c>
      <c r="Y47" s="36">
        <f>S47*('Labour cost esc'!L$14-1)</f>
        <v>0</v>
      </c>
      <c r="Z47" s="36">
        <f>T47*('Labour cost esc'!M$14-1)</f>
        <v>2.1524202573372961</v>
      </c>
      <c r="AA47" s="36">
        <f>U47*('Labour cost esc'!N$14-1)</f>
        <v>0</v>
      </c>
      <c r="AB47" s="43">
        <f t="shared" si="21"/>
        <v>4.0767414609234152</v>
      </c>
      <c r="AC47" s="37">
        <f t="shared" si="8"/>
        <v>0</v>
      </c>
      <c r="AD47" s="36">
        <f t="shared" si="9"/>
        <v>44.744321203586118</v>
      </c>
      <c r="AE47" s="36">
        <f t="shared" si="10"/>
        <v>0</v>
      </c>
      <c r="AF47" s="36">
        <f t="shared" si="11"/>
        <v>44.972420257337298</v>
      </c>
      <c r="AG47" s="36">
        <f t="shared" si="12"/>
        <v>0</v>
      </c>
      <c r="AH47" s="45">
        <f t="shared" si="13"/>
        <v>89.716741460923416</v>
      </c>
    </row>
    <row r="48" spans="1:34" s="32" customFormat="1" ht="12.75" customHeight="1" x14ac:dyDescent="0.2">
      <c r="A48" s="7" t="s">
        <v>234</v>
      </c>
      <c r="B48" s="7" t="s">
        <v>229</v>
      </c>
      <c r="C48" s="7" t="s">
        <v>198</v>
      </c>
      <c r="D48" s="7" t="s">
        <v>58</v>
      </c>
      <c r="E48" s="98">
        <f t="shared" si="15"/>
        <v>0</v>
      </c>
      <c r="F48" s="98">
        <f t="shared" si="16"/>
        <v>0</v>
      </c>
      <c r="G48" s="98">
        <f t="shared" si="17"/>
        <v>0</v>
      </c>
      <c r="H48" s="98">
        <f t="shared" si="18"/>
        <v>0</v>
      </c>
      <c r="I48" s="98">
        <f t="shared" si="19"/>
        <v>0</v>
      </c>
      <c r="J48" s="43">
        <f t="shared" si="20"/>
        <v>0</v>
      </c>
      <c r="K48" s="98"/>
      <c r="L48" s="98"/>
      <c r="M48" s="98"/>
      <c r="N48" s="98"/>
      <c r="O48" s="98"/>
      <c r="P48" s="43">
        <f t="shared" si="7"/>
        <v>0</v>
      </c>
      <c r="Q48" s="38">
        <v>99.096999999999994</v>
      </c>
      <c r="R48" s="35">
        <v>99.096999999999994</v>
      </c>
      <c r="S48" s="35">
        <v>99.096999999999994</v>
      </c>
      <c r="T48" s="35">
        <v>99.096999999999994</v>
      </c>
      <c r="U48" s="35">
        <v>99.096999999999994</v>
      </c>
      <c r="V48" s="43">
        <f t="shared" si="4"/>
        <v>495.48499999999996</v>
      </c>
      <c r="W48" s="37">
        <f>Q48*('Labour cost esc'!J$14-1)</f>
        <v>4.1904605613612791</v>
      </c>
      <c r="X48" s="36">
        <f>R48*('Labour cost esc'!K$14-1)</f>
        <v>4.4533969713165265</v>
      </c>
      <c r="Y48" s="36">
        <f>S48*('Labour cost esc'!L$14-1)</f>
        <v>4.7170027321813928</v>
      </c>
      <c r="Z48" s="36">
        <f>T48*('Labour cost esc'!M$14-1)</f>
        <v>4.9812795479064462</v>
      </c>
      <c r="AA48" s="36">
        <f>U48*('Labour cost esc'!N$14-1)</f>
        <v>5.246229126779915</v>
      </c>
      <c r="AB48" s="43">
        <f t="shared" si="21"/>
        <v>23.58836893954556</v>
      </c>
      <c r="AC48" s="37">
        <f t="shared" si="8"/>
        <v>103.28746056136127</v>
      </c>
      <c r="AD48" s="36">
        <f t="shared" si="9"/>
        <v>103.55039697131652</v>
      </c>
      <c r="AE48" s="36">
        <f t="shared" si="10"/>
        <v>103.81400273218139</v>
      </c>
      <c r="AF48" s="36">
        <f t="shared" si="11"/>
        <v>104.07827954790645</v>
      </c>
      <c r="AG48" s="36">
        <f t="shared" si="12"/>
        <v>104.3432291267799</v>
      </c>
      <c r="AH48" s="45">
        <f t="shared" si="13"/>
        <v>519.0733689395455</v>
      </c>
    </row>
    <row r="49" spans="1:34" s="32" customFormat="1" ht="12.75" customHeight="1" x14ac:dyDescent="0.2">
      <c r="A49" s="7" t="s">
        <v>235</v>
      </c>
      <c r="B49" s="7" t="s">
        <v>229</v>
      </c>
      <c r="C49" s="7" t="s">
        <v>198</v>
      </c>
      <c r="D49" s="7" t="s">
        <v>58</v>
      </c>
      <c r="E49" s="98">
        <f t="shared" si="15"/>
        <v>0</v>
      </c>
      <c r="F49" s="98">
        <f t="shared" si="16"/>
        <v>0</v>
      </c>
      <c r="G49" s="98">
        <f t="shared" si="17"/>
        <v>0</v>
      </c>
      <c r="H49" s="98">
        <f t="shared" si="18"/>
        <v>0</v>
      </c>
      <c r="I49" s="98">
        <f t="shared" si="19"/>
        <v>0</v>
      </c>
      <c r="J49" s="43">
        <f t="shared" si="20"/>
        <v>0</v>
      </c>
      <c r="K49" s="98"/>
      <c r="L49" s="98"/>
      <c r="M49" s="98"/>
      <c r="N49" s="98"/>
      <c r="O49" s="98"/>
      <c r="P49" s="43">
        <f t="shared" si="7"/>
        <v>0</v>
      </c>
      <c r="Q49" s="38">
        <v>303.71499999999997</v>
      </c>
      <c r="R49" s="35">
        <v>303.71499999999997</v>
      </c>
      <c r="S49" s="35">
        <v>303.71499999999997</v>
      </c>
      <c r="T49" s="35">
        <v>303.71499999999997</v>
      </c>
      <c r="U49" s="35">
        <v>303.71499999999997</v>
      </c>
      <c r="V49" s="43">
        <f t="shared" si="4"/>
        <v>1518.5749999999998</v>
      </c>
      <c r="W49" s="37">
        <f>Q49*('Labour cost esc'!J$14-1)</f>
        <v>12.843029853515654</v>
      </c>
      <c r="X49" s="36">
        <f>R49*('Labour cost esc'!K$14-1)</f>
        <v>13.648884034263387</v>
      </c>
      <c r="Y49" s="36">
        <f>S49*('Labour cost esc'!L$14-1)</f>
        <v>14.456789658662439</v>
      </c>
      <c r="Z49" s="36">
        <f>T49*('Labour cost esc'!M$14-1)</f>
        <v>15.266751949023746</v>
      </c>
      <c r="AA49" s="36">
        <f>U49*('Labour cost esc'!N$14-1)</f>
        <v>16.078776140952417</v>
      </c>
      <c r="AB49" s="43">
        <f t="shared" si="21"/>
        <v>72.294231636417635</v>
      </c>
      <c r="AC49" s="37">
        <f t="shared" si="8"/>
        <v>316.55802985351562</v>
      </c>
      <c r="AD49" s="36">
        <f t="shared" si="9"/>
        <v>317.36388403426338</v>
      </c>
      <c r="AE49" s="36">
        <f t="shared" si="10"/>
        <v>318.17178965866242</v>
      </c>
      <c r="AF49" s="36">
        <f t="shared" si="11"/>
        <v>318.9817519490237</v>
      </c>
      <c r="AG49" s="36">
        <f t="shared" si="12"/>
        <v>319.79377614095239</v>
      </c>
      <c r="AH49" s="45">
        <f t="shared" si="13"/>
        <v>1590.8692316364175</v>
      </c>
    </row>
    <row r="50" spans="1:34" s="32" customFormat="1" ht="12.75" customHeight="1" x14ac:dyDescent="0.2">
      <c r="A50" s="7" t="s">
        <v>236</v>
      </c>
      <c r="B50" s="7" t="s">
        <v>229</v>
      </c>
      <c r="C50" s="7" t="s">
        <v>198</v>
      </c>
      <c r="D50" s="7" t="s">
        <v>58</v>
      </c>
      <c r="E50" s="98">
        <f t="shared" si="15"/>
        <v>0</v>
      </c>
      <c r="F50" s="98">
        <f t="shared" si="16"/>
        <v>0</v>
      </c>
      <c r="G50" s="98">
        <f t="shared" si="17"/>
        <v>0</v>
      </c>
      <c r="H50" s="98">
        <f t="shared" si="18"/>
        <v>0</v>
      </c>
      <c r="I50" s="98">
        <f t="shared" si="19"/>
        <v>0</v>
      </c>
      <c r="J50" s="43">
        <f t="shared" si="20"/>
        <v>0</v>
      </c>
      <c r="K50" s="98"/>
      <c r="L50" s="98"/>
      <c r="M50" s="98"/>
      <c r="N50" s="98"/>
      <c r="O50" s="98"/>
      <c r="P50" s="43">
        <f t="shared" si="7"/>
        <v>0</v>
      </c>
      <c r="Q50" s="38">
        <v>371.61599999999999</v>
      </c>
      <c r="R50" s="35">
        <v>371.61599999999999</v>
      </c>
      <c r="S50" s="35">
        <v>371.61599999999999</v>
      </c>
      <c r="T50" s="35">
        <v>371.61599999999999</v>
      </c>
      <c r="U50" s="35">
        <v>371.61599999999999</v>
      </c>
      <c r="V50" s="43">
        <f t="shared" si="4"/>
        <v>1858.08</v>
      </c>
      <c r="W50" s="37">
        <f>Q50*('Labour cost esc'!J$14-1)</f>
        <v>15.71432224962242</v>
      </c>
      <c r="X50" s="36">
        <f>R50*('Labour cost esc'!K$14-1)</f>
        <v>16.700339756932728</v>
      </c>
      <c r="Y50" s="36">
        <f>S50*('Labour cost esc'!L$14-1)</f>
        <v>17.688867345351731</v>
      </c>
      <c r="Z50" s="36">
        <f>T50*('Labour cost esc'!M$14-1)</f>
        <v>18.679911404732756</v>
      </c>
      <c r="AA50" s="36">
        <f>U50*('Labour cost esc'!N$14-1)</f>
        <v>19.673478341195445</v>
      </c>
      <c r="AB50" s="43">
        <f t="shared" si="21"/>
        <v>88.456919097835083</v>
      </c>
      <c r="AC50" s="37">
        <f t="shared" si="8"/>
        <v>387.33032224962238</v>
      </c>
      <c r="AD50" s="36">
        <f t="shared" si="9"/>
        <v>388.31633975693273</v>
      </c>
      <c r="AE50" s="36">
        <f t="shared" si="10"/>
        <v>389.30486734535174</v>
      </c>
      <c r="AF50" s="36">
        <f t="shared" si="11"/>
        <v>390.29591140473275</v>
      </c>
      <c r="AG50" s="36">
        <f t="shared" si="12"/>
        <v>391.28947834119543</v>
      </c>
      <c r="AH50" s="45">
        <f t="shared" si="13"/>
        <v>1946.5369190978352</v>
      </c>
    </row>
    <row r="51" spans="1:34" s="32" customFormat="1" ht="12.75" customHeight="1" x14ac:dyDescent="0.2">
      <c r="A51" s="7" t="s">
        <v>237</v>
      </c>
      <c r="B51" s="7" t="s">
        <v>229</v>
      </c>
      <c r="C51" s="7" t="s">
        <v>198</v>
      </c>
      <c r="D51" s="7" t="s">
        <v>58</v>
      </c>
      <c r="E51" s="98">
        <f t="shared" si="15"/>
        <v>0</v>
      </c>
      <c r="F51" s="98">
        <f t="shared" si="16"/>
        <v>0</v>
      </c>
      <c r="G51" s="98">
        <f t="shared" si="17"/>
        <v>0</v>
      </c>
      <c r="H51" s="98">
        <f t="shared" si="18"/>
        <v>0</v>
      </c>
      <c r="I51" s="98">
        <f t="shared" si="19"/>
        <v>0</v>
      </c>
      <c r="J51" s="43">
        <f t="shared" si="20"/>
        <v>0</v>
      </c>
      <c r="K51" s="98"/>
      <c r="L51" s="98"/>
      <c r="M51" s="98"/>
      <c r="N51" s="98"/>
      <c r="O51" s="98"/>
      <c r="P51" s="43">
        <f t="shared" si="7"/>
        <v>0</v>
      </c>
      <c r="Q51" s="38">
        <v>0</v>
      </c>
      <c r="R51" s="35">
        <v>0</v>
      </c>
      <c r="S51" s="35">
        <v>0</v>
      </c>
      <c r="T51" s="35">
        <v>321.149</v>
      </c>
      <c r="U51" s="35">
        <v>0</v>
      </c>
      <c r="V51" s="43">
        <f t="shared" si="4"/>
        <v>321.149</v>
      </c>
      <c r="W51" s="37">
        <f>Q51*('Labour cost esc'!J$14-1)</f>
        <v>0</v>
      </c>
      <c r="X51" s="36">
        <f>R51*('Labour cost esc'!K$14-1)</f>
        <v>0</v>
      </c>
      <c r="Y51" s="36">
        <f>S51*('Labour cost esc'!L$14-1)</f>
        <v>0</v>
      </c>
      <c r="Z51" s="36">
        <f>T51*('Labour cost esc'!M$14-1)</f>
        <v>16.143101663325908</v>
      </c>
      <c r="AA51" s="36">
        <f>U51*('Labour cost esc'!N$14-1)</f>
        <v>0</v>
      </c>
      <c r="AB51" s="43">
        <f t="shared" si="21"/>
        <v>16.143101663325908</v>
      </c>
      <c r="AC51" s="37">
        <f t="shared" si="8"/>
        <v>0</v>
      </c>
      <c r="AD51" s="36">
        <f t="shared" si="9"/>
        <v>0</v>
      </c>
      <c r="AE51" s="36">
        <f t="shared" si="10"/>
        <v>0</v>
      </c>
      <c r="AF51" s="36">
        <f t="shared" si="11"/>
        <v>337.29210166332592</v>
      </c>
      <c r="AG51" s="36">
        <f t="shared" si="12"/>
        <v>0</v>
      </c>
      <c r="AH51" s="45">
        <f t="shared" si="13"/>
        <v>337.29210166332592</v>
      </c>
    </row>
    <row r="52" spans="1:34" s="32" customFormat="1" ht="12.75" customHeight="1" x14ac:dyDescent="0.2">
      <c r="A52" s="7" t="s">
        <v>238</v>
      </c>
      <c r="B52" s="7" t="s">
        <v>229</v>
      </c>
      <c r="C52" s="7" t="s">
        <v>198</v>
      </c>
      <c r="D52" s="7" t="s">
        <v>45</v>
      </c>
      <c r="E52" s="98">
        <f t="shared" si="15"/>
        <v>0</v>
      </c>
      <c r="F52" s="98">
        <f t="shared" si="16"/>
        <v>0</v>
      </c>
      <c r="G52" s="98">
        <f t="shared" si="17"/>
        <v>0</v>
      </c>
      <c r="H52" s="98">
        <f t="shared" si="18"/>
        <v>0</v>
      </c>
      <c r="I52" s="98">
        <f t="shared" si="19"/>
        <v>0</v>
      </c>
      <c r="J52" s="43">
        <f t="shared" si="20"/>
        <v>0</v>
      </c>
      <c r="K52" s="98"/>
      <c r="L52" s="98"/>
      <c r="M52" s="98"/>
      <c r="N52" s="98"/>
      <c r="O52" s="98"/>
      <c r="P52" s="43">
        <f t="shared" si="7"/>
        <v>0</v>
      </c>
      <c r="Q52" s="38">
        <v>295</v>
      </c>
      <c r="R52" s="35">
        <v>295</v>
      </c>
      <c r="S52" s="35">
        <v>295</v>
      </c>
      <c r="T52" s="35">
        <v>295</v>
      </c>
      <c r="U52" s="35">
        <v>295</v>
      </c>
      <c r="V52" s="43">
        <f t="shared" si="4"/>
        <v>1475</v>
      </c>
      <c r="W52" s="37">
        <f>Q52*('Labour cost esc'!J$14-1)</f>
        <v>12.474503421915671</v>
      </c>
      <c r="X52" s="36">
        <f>R52*('Labour cost esc'!K$14-1)</f>
        <v>13.257233887386858</v>
      </c>
      <c r="Y52" s="36">
        <f>S52*('Labour cost esc'!L$14-1)</f>
        <v>14.041956931022241</v>
      </c>
      <c r="Z52" s="36">
        <f>T52*('Labour cost esc'!M$14-1)</f>
        <v>14.828677625280298</v>
      </c>
      <c r="AA52" s="36">
        <f>U52*('Labour cost esc'!N$14-1)</f>
        <v>15.617401055532206</v>
      </c>
      <c r="AB52" s="43">
        <f t="shared" si="21"/>
        <v>70.219772921137277</v>
      </c>
      <c r="AC52" s="37">
        <f t="shared" si="8"/>
        <v>307.47450342191564</v>
      </c>
      <c r="AD52" s="36">
        <f t="shared" si="9"/>
        <v>308.25723388738686</v>
      </c>
      <c r="AE52" s="36">
        <f t="shared" si="10"/>
        <v>309.04195693102224</v>
      </c>
      <c r="AF52" s="36">
        <f t="shared" si="11"/>
        <v>309.82867762528031</v>
      </c>
      <c r="AG52" s="36">
        <f t="shared" si="12"/>
        <v>310.61740105553218</v>
      </c>
      <c r="AH52" s="45">
        <f t="shared" si="13"/>
        <v>1545.2197729211373</v>
      </c>
    </row>
    <row r="53" spans="1:34" s="32" customFormat="1" ht="12.75" customHeight="1" x14ac:dyDescent="0.2">
      <c r="A53" s="7" t="s">
        <v>153</v>
      </c>
      <c r="B53" s="7" t="s">
        <v>229</v>
      </c>
      <c r="C53" s="7" t="s">
        <v>198</v>
      </c>
      <c r="D53" s="7" t="s">
        <v>45</v>
      </c>
      <c r="E53" s="98">
        <f t="shared" si="15"/>
        <v>0</v>
      </c>
      <c r="F53" s="98">
        <f t="shared" si="16"/>
        <v>0</v>
      </c>
      <c r="G53" s="98">
        <f t="shared" si="17"/>
        <v>0</v>
      </c>
      <c r="H53" s="98">
        <f t="shared" si="18"/>
        <v>0</v>
      </c>
      <c r="I53" s="98">
        <f t="shared" si="19"/>
        <v>0</v>
      </c>
      <c r="J53" s="43">
        <f t="shared" si="20"/>
        <v>0</v>
      </c>
      <c r="K53" s="98"/>
      <c r="L53" s="98"/>
      <c r="M53" s="98"/>
      <c r="N53" s="98"/>
      <c r="O53" s="98"/>
      <c r="P53" s="43">
        <f t="shared" si="7"/>
        <v>0</v>
      </c>
      <c r="Q53" s="38">
        <v>1376</v>
      </c>
      <c r="R53" s="35">
        <v>1376</v>
      </c>
      <c r="S53" s="35">
        <v>1376</v>
      </c>
      <c r="T53" s="35">
        <v>1376</v>
      </c>
      <c r="U53" s="35">
        <v>1376</v>
      </c>
      <c r="V53" s="43">
        <f t="shared" si="4"/>
        <v>6880</v>
      </c>
      <c r="W53" s="37">
        <f>Q53*('Labour cost esc'!J$14-1)</f>
        <v>58.186158334088013</v>
      </c>
      <c r="X53" s="36">
        <f>R53*('Labour cost esc'!K$14-1)</f>
        <v>61.837131623879039</v>
      </c>
      <c r="Y53" s="36">
        <f>S53*('Labour cost esc'!L$14-1)</f>
        <v>65.49739910876815</v>
      </c>
      <c r="Z53" s="36">
        <f>T53*('Labour cost esc'!M$14-1)</f>
        <v>69.166984448765049</v>
      </c>
      <c r="AA53" s="36">
        <f>U53*('Labour cost esc'!N$14-1)</f>
        <v>72.84591136410954</v>
      </c>
      <c r="AB53" s="43">
        <f t="shared" si="21"/>
        <v>327.5335848796098</v>
      </c>
      <c r="AC53" s="37">
        <f t="shared" si="8"/>
        <v>1434.1861583340881</v>
      </c>
      <c r="AD53" s="36">
        <f t="shared" si="9"/>
        <v>1437.837131623879</v>
      </c>
      <c r="AE53" s="36">
        <f t="shared" si="10"/>
        <v>1441.4973991087681</v>
      </c>
      <c r="AF53" s="36">
        <f t="shared" si="11"/>
        <v>1445.1669844487651</v>
      </c>
      <c r="AG53" s="36">
        <f t="shared" si="12"/>
        <v>1448.8459113641095</v>
      </c>
      <c r="AH53" s="45">
        <f t="shared" si="13"/>
        <v>7207.5335848796094</v>
      </c>
    </row>
    <row r="54" spans="1:34" s="32" customFormat="1" ht="12.75" customHeight="1" x14ac:dyDescent="0.2">
      <c r="A54" s="7" t="s">
        <v>239</v>
      </c>
      <c r="B54" s="7" t="s">
        <v>229</v>
      </c>
      <c r="C54" s="7" t="s">
        <v>198</v>
      </c>
      <c r="D54" s="7" t="s">
        <v>45</v>
      </c>
      <c r="E54" s="98">
        <f t="shared" si="15"/>
        <v>0</v>
      </c>
      <c r="F54" s="98">
        <f t="shared" si="16"/>
        <v>0</v>
      </c>
      <c r="G54" s="98">
        <f t="shared" si="17"/>
        <v>0</v>
      </c>
      <c r="H54" s="98">
        <f t="shared" si="18"/>
        <v>0</v>
      </c>
      <c r="I54" s="98">
        <f t="shared" si="19"/>
        <v>0</v>
      </c>
      <c r="J54" s="43">
        <f t="shared" si="20"/>
        <v>0</v>
      </c>
      <c r="K54" s="98"/>
      <c r="L54" s="98"/>
      <c r="M54" s="98"/>
      <c r="N54" s="98"/>
      <c r="O54" s="98"/>
      <c r="P54" s="43">
        <f t="shared" si="7"/>
        <v>0</v>
      </c>
      <c r="Q54" s="38"/>
      <c r="R54" s="35">
        <v>357.85199999999998</v>
      </c>
      <c r="S54" s="35"/>
      <c r="T54" s="35"/>
      <c r="U54" s="35">
        <v>357.85199999999998</v>
      </c>
      <c r="V54" s="43">
        <f t="shared" si="4"/>
        <v>715.70399999999995</v>
      </c>
      <c r="W54" s="37">
        <f>Q54*('Labour cost esc'!J$14-1)</f>
        <v>0</v>
      </c>
      <c r="X54" s="36">
        <f>R54*('Labour cost esc'!K$14-1)</f>
        <v>16.081788681590378</v>
      </c>
      <c r="Y54" s="36">
        <f>S54*('Labour cost esc'!L$14-1)</f>
        <v>0</v>
      </c>
      <c r="Z54" s="36">
        <f>T54*('Labour cost esc'!M$14-1)</f>
        <v>0</v>
      </c>
      <c r="AA54" s="36">
        <f>U54*('Labour cost esc'!N$14-1)</f>
        <v>18.944807466184102</v>
      </c>
      <c r="AB54" s="43">
        <f t="shared" si="21"/>
        <v>35.026596147774484</v>
      </c>
      <c r="AC54" s="37">
        <f t="shared" si="8"/>
        <v>0</v>
      </c>
      <c r="AD54" s="36">
        <f t="shared" si="9"/>
        <v>373.93378868159033</v>
      </c>
      <c r="AE54" s="36">
        <f t="shared" si="10"/>
        <v>0</v>
      </c>
      <c r="AF54" s="36">
        <f t="shared" si="11"/>
        <v>0</v>
      </c>
      <c r="AG54" s="36">
        <f t="shared" si="12"/>
        <v>376.79680746618408</v>
      </c>
      <c r="AH54" s="45">
        <f t="shared" si="13"/>
        <v>750.73059614777435</v>
      </c>
    </row>
    <row r="55" spans="1:34" s="32" customFormat="1" ht="12.75" customHeight="1" x14ac:dyDescent="0.2">
      <c r="A55" s="7" t="s">
        <v>46</v>
      </c>
      <c r="B55" s="7" t="s">
        <v>229</v>
      </c>
      <c r="C55" s="7" t="s">
        <v>48</v>
      </c>
      <c r="D55" s="7" t="s">
        <v>45</v>
      </c>
      <c r="E55" s="98">
        <f t="shared" si="15"/>
        <v>0</v>
      </c>
      <c r="F55" s="98">
        <f t="shared" si="16"/>
        <v>0</v>
      </c>
      <c r="G55" s="98">
        <f t="shared" si="17"/>
        <v>0</v>
      </c>
      <c r="H55" s="98">
        <f t="shared" si="18"/>
        <v>0</v>
      </c>
      <c r="I55" s="98">
        <f t="shared" si="19"/>
        <v>0</v>
      </c>
      <c r="J55" s="43">
        <f t="shared" si="20"/>
        <v>0</v>
      </c>
      <c r="K55" s="98"/>
      <c r="L55" s="98"/>
      <c r="M55" s="98"/>
      <c r="N55" s="98"/>
      <c r="O55" s="98"/>
      <c r="P55" s="43">
        <f t="shared" si="7"/>
        <v>0</v>
      </c>
      <c r="Q55" s="38">
        <v>0</v>
      </c>
      <c r="R55" s="35">
        <v>219</v>
      </c>
      <c r="S55" s="35">
        <v>657</v>
      </c>
      <c r="T55" s="35">
        <v>657</v>
      </c>
      <c r="U55" s="35">
        <v>657</v>
      </c>
      <c r="V55" s="43">
        <f t="shared" si="4"/>
        <v>2190</v>
      </c>
      <c r="W55" s="37">
        <f>Q55*('Labour cost esc'!J$14-1)</f>
        <v>0</v>
      </c>
      <c r="X55" s="36">
        <f>R55*('Labour cost esc'!K$14-1)</f>
        <v>9.8418109197888874</v>
      </c>
      <c r="Y55" s="36">
        <f>S55*('Labour cost esc'!L$14-1)</f>
        <v>31.273104080276653</v>
      </c>
      <c r="Z55" s="36">
        <f>T55*('Labour cost esc'!M$14-1)</f>
        <v>33.025224406132729</v>
      </c>
      <c r="AA55" s="36">
        <f>U55*('Labour cost esc'!N$14-1)</f>
        <v>34.781805062659863</v>
      </c>
      <c r="AB55" s="43">
        <f t="shared" si="21"/>
        <v>108.92194446885813</v>
      </c>
      <c r="AC55" s="37">
        <f t="shared" si="8"/>
        <v>0</v>
      </c>
      <c r="AD55" s="36">
        <f t="shared" si="9"/>
        <v>228.84181091978888</v>
      </c>
      <c r="AE55" s="36">
        <f t="shared" si="10"/>
        <v>688.27310408027665</v>
      </c>
      <c r="AF55" s="36">
        <f t="shared" si="11"/>
        <v>690.02522440613268</v>
      </c>
      <c r="AG55" s="36">
        <f t="shared" si="12"/>
        <v>691.78180506265983</v>
      </c>
      <c r="AH55" s="45">
        <f t="shared" si="13"/>
        <v>2298.9219444688579</v>
      </c>
    </row>
    <row r="56" spans="1:34" s="32" customFormat="1" ht="12.75" customHeight="1" x14ac:dyDescent="0.2">
      <c r="A56" s="7" t="s">
        <v>240</v>
      </c>
      <c r="B56" s="7" t="s">
        <v>229</v>
      </c>
      <c r="C56" s="7" t="s">
        <v>198</v>
      </c>
      <c r="D56" s="7" t="s">
        <v>58</v>
      </c>
      <c r="E56" s="98">
        <f t="shared" si="15"/>
        <v>0</v>
      </c>
      <c r="F56" s="98">
        <f t="shared" si="16"/>
        <v>0</v>
      </c>
      <c r="G56" s="98">
        <f t="shared" si="17"/>
        <v>0</v>
      </c>
      <c r="H56" s="98">
        <f t="shared" si="18"/>
        <v>0</v>
      </c>
      <c r="I56" s="98">
        <f t="shared" si="19"/>
        <v>0</v>
      </c>
      <c r="J56" s="43">
        <f t="shared" si="20"/>
        <v>0</v>
      </c>
      <c r="K56" s="98"/>
      <c r="L56" s="98"/>
      <c r="M56" s="98"/>
      <c r="N56" s="98"/>
      <c r="O56" s="98"/>
      <c r="P56" s="43">
        <f t="shared" si="7"/>
        <v>0</v>
      </c>
      <c r="Q56" s="38"/>
      <c r="R56" s="35"/>
      <c r="S56" s="35"/>
      <c r="T56" s="35">
        <v>477.13600000000002</v>
      </c>
      <c r="U56" s="35"/>
      <c r="V56" s="43">
        <f t="shared" si="4"/>
        <v>477.13600000000002</v>
      </c>
      <c r="W56" s="37">
        <f>Q56*('Labour cost esc'!J$14-1)</f>
        <v>0</v>
      </c>
      <c r="X56" s="36">
        <f>R56*('Labour cost esc'!K$14-1)</f>
        <v>0</v>
      </c>
      <c r="Y56" s="36">
        <f>S56*('Labour cost esc'!L$14-1)</f>
        <v>0</v>
      </c>
      <c r="Z56" s="36">
        <f>T56*('Labour cost esc'!M$14-1)</f>
        <v>23.984053991239797</v>
      </c>
      <c r="AA56" s="36">
        <f>U56*('Labour cost esc'!N$14-1)</f>
        <v>0</v>
      </c>
      <c r="AB56" s="43">
        <f t="shared" si="21"/>
        <v>23.984053991239797</v>
      </c>
      <c r="AC56" s="37">
        <f t="shared" si="8"/>
        <v>0</v>
      </c>
      <c r="AD56" s="36">
        <f t="shared" si="9"/>
        <v>0</v>
      </c>
      <c r="AE56" s="36">
        <f t="shared" si="10"/>
        <v>0</v>
      </c>
      <c r="AF56" s="36">
        <f t="shared" si="11"/>
        <v>501.12005399123984</v>
      </c>
      <c r="AG56" s="36">
        <f t="shared" si="12"/>
        <v>0</v>
      </c>
      <c r="AH56" s="45">
        <f t="shared" si="13"/>
        <v>501.12005399123984</v>
      </c>
    </row>
    <row r="57" spans="1:34" s="32" customFormat="1" ht="12.75" customHeight="1" x14ac:dyDescent="0.2">
      <c r="A57" s="7" t="s">
        <v>241</v>
      </c>
      <c r="B57" s="7" t="s">
        <v>229</v>
      </c>
      <c r="C57" s="7" t="s">
        <v>198</v>
      </c>
      <c r="D57" s="7" t="s">
        <v>58</v>
      </c>
      <c r="E57" s="98">
        <f t="shared" si="15"/>
        <v>0</v>
      </c>
      <c r="F57" s="98">
        <f t="shared" si="16"/>
        <v>0</v>
      </c>
      <c r="G57" s="98">
        <f t="shared" si="17"/>
        <v>0</v>
      </c>
      <c r="H57" s="98">
        <f t="shared" si="18"/>
        <v>0</v>
      </c>
      <c r="I57" s="98">
        <f t="shared" si="19"/>
        <v>0</v>
      </c>
      <c r="J57" s="43">
        <f t="shared" si="20"/>
        <v>0</v>
      </c>
      <c r="K57" s="98"/>
      <c r="L57" s="98"/>
      <c r="M57" s="98"/>
      <c r="N57" s="98"/>
      <c r="O57" s="98"/>
      <c r="P57" s="43">
        <f t="shared" si="7"/>
        <v>0</v>
      </c>
      <c r="Q57" s="38">
        <v>28.047000000000001</v>
      </c>
      <c r="R57" s="35">
        <v>28.047000000000001</v>
      </c>
      <c r="S57" s="35">
        <v>28.047000000000001</v>
      </c>
      <c r="T57" s="35">
        <v>28.047000000000001</v>
      </c>
      <c r="U57" s="35">
        <v>28.047000000000001</v>
      </c>
      <c r="V57" s="43">
        <f t="shared" si="4"/>
        <v>140.23500000000001</v>
      </c>
      <c r="W57" s="37">
        <f>Q57*('Labour cost esc'!J$14-1)</f>
        <v>1.1860081270320977</v>
      </c>
      <c r="X57" s="36">
        <f>R57*('Labour cost esc'!K$14-1)</f>
        <v>1.2604258943713194</v>
      </c>
      <c r="Y57" s="36">
        <f>S57*('Labour cost esc'!L$14-1)</f>
        <v>1.3350331052351891</v>
      </c>
      <c r="Z57" s="36">
        <f>T57*('Labour cost esc'!M$14-1)</f>
        <v>1.4098302418855475</v>
      </c>
      <c r="AA57" s="36">
        <f>U57*('Labour cost esc'!N$14-1)</f>
        <v>1.4848177878119042</v>
      </c>
      <c r="AB57" s="43">
        <f t="shared" si="21"/>
        <v>6.6761151563360581</v>
      </c>
      <c r="AC57" s="37">
        <f t="shared" si="8"/>
        <v>29.233008127032097</v>
      </c>
      <c r="AD57" s="36">
        <f t="shared" si="9"/>
        <v>29.30742589437132</v>
      </c>
      <c r="AE57" s="36">
        <f t="shared" si="10"/>
        <v>29.382033105235191</v>
      </c>
      <c r="AF57" s="36">
        <f t="shared" si="11"/>
        <v>29.456830241885548</v>
      </c>
      <c r="AG57" s="36">
        <f t="shared" si="12"/>
        <v>29.531817787811903</v>
      </c>
      <c r="AH57" s="45">
        <f t="shared" si="13"/>
        <v>146.91111515633605</v>
      </c>
    </row>
    <row r="58" spans="1:34" s="32" customFormat="1" ht="12.75" customHeight="1" x14ac:dyDescent="0.2">
      <c r="A58" s="7" t="s">
        <v>242</v>
      </c>
      <c r="B58" s="7" t="s">
        <v>229</v>
      </c>
      <c r="C58" s="7" t="s">
        <v>198</v>
      </c>
      <c r="D58" s="7" t="s">
        <v>58</v>
      </c>
      <c r="E58" s="98">
        <f t="shared" si="15"/>
        <v>0</v>
      </c>
      <c r="F58" s="98">
        <f t="shared" si="16"/>
        <v>0</v>
      </c>
      <c r="G58" s="98">
        <f t="shared" si="17"/>
        <v>0</v>
      </c>
      <c r="H58" s="98">
        <f t="shared" si="18"/>
        <v>0</v>
      </c>
      <c r="I58" s="98">
        <f t="shared" si="19"/>
        <v>0</v>
      </c>
      <c r="J58" s="43">
        <f t="shared" si="20"/>
        <v>0</v>
      </c>
      <c r="K58" s="98"/>
      <c r="L58" s="98"/>
      <c r="M58" s="98"/>
      <c r="N58" s="98"/>
      <c r="O58" s="98"/>
      <c r="P58" s="43">
        <f t="shared" si="7"/>
        <v>0</v>
      </c>
      <c r="Q58" s="38"/>
      <c r="R58" s="35"/>
      <c r="S58" s="35">
        <v>336.44200000000001</v>
      </c>
      <c r="T58" s="35"/>
      <c r="U58" s="35"/>
      <c r="V58" s="43">
        <f t="shared" si="4"/>
        <v>336.44200000000001</v>
      </c>
      <c r="W58" s="37">
        <f>Q58*('Labour cost esc'!J$14-1)</f>
        <v>0</v>
      </c>
      <c r="X58" s="36">
        <f>R58*('Labour cost esc'!K$14-1)</f>
        <v>0</v>
      </c>
      <c r="Y58" s="36">
        <f>S58*('Labour cost esc'!L$14-1)</f>
        <v>16.014590080633848</v>
      </c>
      <c r="Z58" s="36">
        <f>T58*('Labour cost esc'!M$14-1)</f>
        <v>0</v>
      </c>
      <c r="AA58" s="36">
        <f>U58*('Labour cost esc'!N$14-1)</f>
        <v>0</v>
      </c>
      <c r="AB58" s="43">
        <f t="shared" si="21"/>
        <v>16.014590080633848</v>
      </c>
      <c r="AC58" s="37">
        <f t="shared" si="8"/>
        <v>0</v>
      </c>
      <c r="AD58" s="36">
        <f t="shared" si="9"/>
        <v>0</v>
      </c>
      <c r="AE58" s="36">
        <f t="shared" si="10"/>
        <v>352.45659008063387</v>
      </c>
      <c r="AF58" s="36">
        <f t="shared" si="11"/>
        <v>0</v>
      </c>
      <c r="AG58" s="36">
        <f t="shared" si="12"/>
        <v>0</v>
      </c>
      <c r="AH58" s="45">
        <f t="shared" si="13"/>
        <v>352.45659008063387</v>
      </c>
    </row>
    <row r="59" spans="1:34" s="32" customFormat="1" ht="12.75" customHeight="1" x14ac:dyDescent="0.2">
      <c r="A59" s="7" t="s">
        <v>243</v>
      </c>
      <c r="B59" s="7" t="s">
        <v>229</v>
      </c>
      <c r="C59" s="7" t="s">
        <v>198</v>
      </c>
      <c r="D59" s="7" t="s">
        <v>58</v>
      </c>
      <c r="E59" s="98">
        <f t="shared" si="15"/>
        <v>0</v>
      </c>
      <c r="F59" s="98">
        <f t="shared" si="16"/>
        <v>0</v>
      </c>
      <c r="G59" s="98">
        <f t="shared" si="17"/>
        <v>0</v>
      </c>
      <c r="H59" s="98">
        <f t="shared" si="18"/>
        <v>0</v>
      </c>
      <c r="I59" s="98">
        <f t="shared" si="19"/>
        <v>0</v>
      </c>
      <c r="J59" s="43">
        <f t="shared" si="20"/>
        <v>0</v>
      </c>
      <c r="K59" s="98"/>
      <c r="L59" s="98"/>
      <c r="M59" s="98"/>
      <c r="N59" s="98"/>
      <c r="O59" s="98"/>
      <c r="P59" s="43">
        <f t="shared" si="7"/>
        <v>0</v>
      </c>
      <c r="Q59" s="38">
        <v>275.27100000000002</v>
      </c>
      <c r="R59" s="35">
        <v>275.27100000000002</v>
      </c>
      <c r="S59" s="35"/>
      <c r="T59" s="35"/>
      <c r="U59" s="35"/>
      <c r="V59" s="43">
        <f t="shared" si="4"/>
        <v>550.54200000000003</v>
      </c>
      <c r="W59" s="37">
        <f>Q59*('Labour cost esc'!J$14-1)</f>
        <v>11.640234004929319</v>
      </c>
      <c r="X59" s="36">
        <f>R59*('Labour cost esc'!K$14-1)</f>
        <v>12.370617048863959</v>
      </c>
      <c r="Y59" s="36">
        <f>S59*('Labour cost esc'!L$14-1)</f>
        <v>0</v>
      </c>
      <c r="Z59" s="36">
        <f>T59*('Labour cost esc'!M$14-1)</f>
        <v>0</v>
      </c>
      <c r="AA59" s="36">
        <f>U59*('Labour cost esc'!N$14-1)</f>
        <v>0</v>
      </c>
      <c r="AB59" s="43">
        <f t="shared" si="21"/>
        <v>24.010851053793278</v>
      </c>
      <c r="AC59" s="37">
        <f t="shared" si="8"/>
        <v>286.91123400492933</v>
      </c>
      <c r="AD59" s="36">
        <f t="shared" si="9"/>
        <v>287.64161704886396</v>
      </c>
      <c r="AE59" s="36">
        <f t="shared" si="10"/>
        <v>0</v>
      </c>
      <c r="AF59" s="36">
        <f t="shared" si="11"/>
        <v>0</v>
      </c>
      <c r="AG59" s="36">
        <f t="shared" si="12"/>
        <v>0</v>
      </c>
      <c r="AH59" s="45">
        <f t="shared" si="13"/>
        <v>574.55285105379335</v>
      </c>
    </row>
    <row r="60" spans="1:34" s="32" customFormat="1" ht="12.75" customHeight="1" x14ac:dyDescent="0.2">
      <c r="A60" s="7" t="s">
        <v>244</v>
      </c>
      <c r="B60" s="7" t="s">
        <v>229</v>
      </c>
      <c r="C60" s="7" t="s">
        <v>198</v>
      </c>
      <c r="D60" s="7" t="s">
        <v>58</v>
      </c>
      <c r="E60" s="98">
        <f t="shared" si="15"/>
        <v>0</v>
      </c>
      <c r="F60" s="98">
        <f t="shared" si="16"/>
        <v>0</v>
      </c>
      <c r="G60" s="98">
        <f t="shared" si="17"/>
        <v>0</v>
      </c>
      <c r="H60" s="98">
        <f t="shared" si="18"/>
        <v>0</v>
      </c>
      <c r="I60" s="98">
        <f t="shared" si="19"/>
        <v>0</v>
      </c>
      <c r="J60" s="43">
        <f t="shared" si="20"/>
        <v>0</v>
      </c>
      <c r="K60" s="98"/>
      <c r="L60" s="98"/>
      <c r="M60" s="98"/>
      <c r="N60" s="98"/>
      <c r="O60" s="98"/>
      <c r="P60" s="43">
        <f t="shared" si="7"/>
        <v>0</v>
      </c>
      <c r="Q60" s="38"/>
      <c r="R60" s="35"/>
      <c r="S60" s="35"/>
      <c r="T60" s="35"/>
      <c r="U60" s="35">
        <v>97.873999999999995</v>
      </c>
      <c r="V60" s="43">
        <f t="shared" si="4"/>
        <v>97.873999999999995</v>
      </c>
      <c r="W60" s="37">
        <f>Q60*('Labour cost esc'!J$14-1)</f>
        <v>0</v>
      </c>
      <c r="X60" s="36">
        <f>R60*('Labour cost esc'!K$14-1)</f>
        <v>0</v>
      </c>
      <c r="Y60" s="36">
        <f>S60*('Labour cost esc'!L$14-1)</f>
        <v>0</v>
      </c>
      <c r="Z60" s="36">
        <f>T60*('Labour cost esc'!M$14-1)</f>
        <v>0</v>
      </c>
      <c r="AA60" s="36">
        <f>U60*('Labour cost esc'!N$14-1)</f>
        <v>5.1814830878276572</v>
      </c>
      <c r="AB60" s="43">
        <f t="shared" si="21"/>
        <v>5.1814830878276572</v>
      </c>
      <c r="AC60" s="37">
        <f t="shared" si="8"/>
        <v>0</v>
      </c>
      <c r="AD60" s="36">
        <f t="shared" si="9"/>
        <v>0</v>
      </c>
      <c r="AE60" s="36">
        <f t="shared" si="10"/>
        <v>0</v>
      </c>
      <c r="AF60" s="36">
        <f t="shared" si="11"/>
        <v>0</v>
      </c>
      <c r="AG60" s="36">
        <f t="shared" si="12"/>
        <v>103.05548308782765</v>
      </c>
      <c r="AH60" s="45">
        <f t="shared" si="13"/>
        <v>103.05548308782765</v>
      </c>
    </row>
    <row r="61" spans="1:34" s="32" customFormat="1" ht="12.75" customHeight="1" x14ac:dyDescent="0.2">
      <c r="A61" s="7" t="s">
        <v>245</v>
      </c>
      <c r="B61" s="7" t="s">
        <v>229</v>
      </c>
      <c r="C61" s="7" t="s">
        <v>198</v>
      </c>
      <c r="D61" s="7" t="s">
        <v>58</v>
      </c>
      <c r="E61" s="98">
        <f t="shared" si="15"/>
        <v>0</v>
      </c>
      <c r="F61" s="98">
        <f t="shared" si="16"/>
        <v>0</v>
      </c>
      <c r="G61" s="98">
        <f t="shared" si="17"/>
        <v>0</v>
      </c>
      <c r="H61" s="98">
        <f t="shared" si="18"/>
        <v>0</v>
      </c>
      <c r="I61" s="98">
        <f t="shared" si="19"/>
        <v>0</v>
      </c>
      <c r="J61" s="43">
        <f t="shared" si="20"/>
        <v>0</v>
      </c>
      <c r="K61" s="98"/>
      <c r="L61" s="98"/>
      <c r="M61" s="98"/>
      <c r="N61" s="98"/>
      <c r="O61" s="98"/>
      <c r="P61" s="43">
        <f t="shared" si="7"/>
        <v>0</v>
      </c>
      <c r="Q61" s="38"/>
      <c r="R61" s="35"/>
      <c r="S61" s="35">
        <v>113</v>
      </c>
      <c r="T61" s="35"/>
      <c r="U61" s="35"/>
      <c r="V61" s="43">
        <f t="shared" si="4"/>
        <v>113</v>
      </c>
      <c r="W61" s="37">
        <f>Q61*('Labour cost esc'!J$14-1)</f>
        <v>0</v>
      </c>
      <c r="X61" s="36">
        <f>R61*('Labour cost esc'!K$14-1)</f>
        <v>0</v>
      </c>
      <c r="Y61" s="36">
        <f>S61*('Labour cost esc'!L$14-1)</f>
        <v>5.3787835023915704</v>
      </c>
      <c r="Z61" s="36">
        <f>T61*('Labour cost esc'!M$14-1)</f>
        <v>0</v>
      </c>
      <c r="AA61" s="36">
        <f>U61*('Labour cost esc'!N$14-1)</f>
        <v>0</v>
      </c>
      <c r="AB61" s="43">
        <f t="shared" si="21"/>
        <v>5.3787835023915704</v>
      </c>
      <c r="AC61" s="37">
        <f t="shared" si="8"/>
        <v>0</v>
      </c>
      <c r="AD61" s="36">
        <f t="shared" si="9"/>
        <v>0</v>
      </c>
      <c r="AE61" s="36">
        <f t="shared" si="10"/>
        <v>118.37878350239157</v>
      </c>
      <c r="AF61" s="36">
        <f t="shared" si="11"/>
        <v>0</v>
      </c>
      <c r="AG61" s="36">
        <f t="shared" si="12"/>
        <v>0</v>
      </c>
      <c r="AH61" s="45">
        <f t="shared" si="13"/>
        <v>118.37878350239157</v>
      </c>
    </row>
    <row r="62" spans="1:34" s="32" customFormat="1" ht="12.75" customHeight="1" x14ac:dyDescent="0.2">
      <c r="A62" s="7" t="s">
        <v>246</v>
      </c>
      <c r="B62" s="7" t="s">
        <v>229</v>
      </c>
      <c r="C62" s="7" t="s">
        <v>198</v>
      </c>
      <c r="D62" s="7" t="s">
        <v>58</v>
      </c>
      <c r="E62" s="98">
        <f t="shared" si="15"/>
        <v>0</v>
      </c>
      <c r="F62" s="98">
        <f t="shared" si="16"/>
        <v>0</v>
      </c>
      <c r="G62" s="98">
        <f t="shared" si="17"/>
        <v>0</v>
      </c>
      <c r="H62" s="98">
        <f t="shared" si="18"/>
        <v>0</v>
      </c>
      <c r="I62" s="98">
        <f t="shared" si="19"/>
        <v>0</v>
      </c>
      <c r="J62" s="43">
        <f t="shared" si="20"/>
        <v>0</v>
      </c>
      <c r="K62" s="98"/>
      <c r="L62" s="98"/>
      <c r="M62" s="98"/>
      <c r="N62" s="98"/>
      <c r="O62" s="98"/>
      <c r="P62" s="43">
        <f t="shared" si="7"/>
        <v>0</v>
      </c>
      <c r="Q62" s="38"/>
      <c r="R62" s="35">
        <v>18</v>
      </c>
      <c r="S62" s="35">
        <v>11</v>
      </c>
      <c r="T62" s="35">
        <v>34</v>
      </c>
      <c r="U62" s="35"/>
      <c r="V62" s="43">
        <f t="shared" si="4"/>
        <v>63</v>
      </c>
      <c r="W62" s="37">
        <f>Q62*('Labour cost esc'!J$14-1)</f>
        <v>0</v>
      </c>
      <c r="X62" s="36">
        <f>R62*('Labour cost esc'!K$14-1)</f>
        <v>0.80891596601004556</v>
      </c>
      <c r="Y62" s="36">
        <f>S62*('Labour cost esc'!L$14-1)</f>
        <v>0.52359839403811748</v>
      </c>
      <c r="Z62" s="36">
        <f>T62*('Labour cost esc'!M$14-1)</f>
        <v>1.7090679296933224</v>
      </c>
      <c r="AA62" s="36">
        <f>U62*('Labour cost esc'!N$14-1)</f>
        <v>0</v>
      </c>
      <c r="AB62" s="43">
        <f t="shared" si="21"/>
        <v>3.0415822897414855</v>
      </c>
      <c r="AC62" s="37">
        <f t="shared" si="8"/>
        <v>0</v>
      </c>
      <c r="AD62" s="36">
        <f t="shared" si="9"/>
        <v>18.808915966010044</v>
      </c>
      <c r="AE62" s="36">
        <f t="shared" si="10"/>
        <v>11.523598394038117</v>
      </c>
      <c r="AF62" s="36">
        <f t="shared" si="11"/>
        <v>35.709067929693319</v>
      </c>
      <c r="AG62" s="36">
        <f t="shared" si="12"/>
        <v>0</v>
      </c>
      <c r="AH62" s="45">
        <f t="shared" si="13"/>
        <v>66.041582289741484</v>
      </c>
    </row>
    <row r="63" spans="1:34" s="32" customFormat="1" ht="12.75" customHeight="1" x14ac:dyDescent="0.2">
      <c r="A63" s="7" t="s">
        <v>247</v>
      </c>
      <c r="B63" s="7" t="s">
        <v>229</v>
      </c>
      <c r="C63" s="7" t="s">
        <v>198</v>
      </c>
      <c r="D63" s="7" t="s">
        <v>58</v>
      </c>
      <c r="E63" s="98">
        <f t="shared" si="15"/>
        <v>0</v>
      </c>
      <c r="F63" s="98">
        <f t="shared" si="16"/>
        <v>0</v>
      </c>
      <c r="G63" s="98">
        <f t="shared" si="17"/>
        <v>0</v>
      </c>
      <c r="H63" s="98">
        <f t="shared" si="18"/>
        <v>0</v>
      </c>
      <c r="I63" s="98">
        <f t="shared" si="19"/>
        <v>0</v>
      </c>
      <c r="J63" s="43">
        <f t="shared" si="20"/>
        <v>0</v>
      </c>
      <c r="K63" s="98"/>
      <c r="L63" s="98"/>
      <c r="M63" s="98"/>
      <c r="N63" s="98"/>
      <c r="O63" s="98"/>
      <c r="P63" s="43">
        <f t="shared" si="7"/>
        <v>0</v>
      </c>
      <c r="Q63" s="38"/>
      <c r="R63" s="35">
        <v>474</v>
      </c>
      <c r="S63" s="35">
        <v>474</v>
      </c>
      <c r="T63" s="35">
        <v>474</v>
      </c>
      <c r="U63" s="35">
        <v>474</v>
      </c>
      <c r="V63" s="43">
        <f t="shared" si="4"/>
        <v>1896</v>
      </c>
      <c r="W63" s="37">
        <f>Q63*('Labour cost esc'!J$14-1)</f>
        <v>0</v>
      </c>
      <c r="X63" s="36">
        <f>R63*('Labour cost esc'!K$14-1)</f>
        <v>21.301453771597867</v>
      </c>
      <c r="Y63" s="36">
        <f>S63*('Labour cost esc'!L$14-1)</f>
        <v>22.562330797642517</v>
      </c>
      <c r="Z63" s="36">
        <f>T63*('Labour cost esc'!M$14-1)</f>
        <v>23.826417608077495</v>
      </c>
      <c r="AA63" s="36">
        <f>U63*('Labour cost esc'!N$14-1)</f>
        <v>25.09372237397378</v>
      </c>
      <c r="AB63" s="43">
        <f t="shared" si="21"/>
        <v>92.783924551291648</v>
      </c>
      <c r="AC63" s="37">
        <f t="shared" si="8"/>
        <v>0</v>
      </c>
      <c r="AD63" s="36">
        <f t="shared" si="9"/>
        <v>495.30145377159789</v>
      </c>
      <c r="AE63" s="36">
        <f t="shared" si="10"/>
        <v>496.56233079764252</v>
      </c>
      <c r="AF63" s="36">
        <f t="shared" si="11"/>
        <v>497.82641760807752</v>
      </c>
      <c r="AG63" s="36">
        <f t="shared" si="12"/>
        <v>499.09372237397378</v>
      </c>
      <c r="AH63" s="45">
        <f t="shared" si="13"/>
        <v>1988.7839245512916</v>
      </c>
    </row>
    <row r="64" spans="1:34" s="32" customFormat="1" ht="12.75" customHeight="1" x14ac:dyDescent="0.2">
      <c r="A64" s="7" t="s">
        <v>248</v>
      </c>
      <c r="B64" s="7" t="s">
        <v>249</v>
      </c>
      <c r="C64" s="7" t="s">
        <v>250</v>
      </c>
      <c r="D64" s="7" t="s">
        <v>199</v>
      </c>
      <c r="E64" s="98">
        <f t="shared" si="15"/>
        <v>0</v>
      </c>
      <c r="F64" s="98">
        <f t="shared" si="16"/>
        <v>0</v>
      </c>
      <c r="G64" s="98">
        <f t="shared" si="17"/>
        <v>0</v>
      </c>
      <c r="H64" s="98">
        <f t="shared" si="18"/>
        <v>0</v>
      </c>
      <c r="I64" s="98">
        <f t="shared" si="19"/>
        <v>0</v>
      </c>
      <c r="J64" s="43">
        <f t="shared" si="20"/>
        <v>0</v>
      </c>
      <c r="K64" s="98"/>
      <c r="L64" s="98"/>
      <c r="M64" s="98"/>
      <c r="N64" s="98"/>
      <c r="O64" s="98"/>
      <c r="P64" s="43">
        <f t="shared" si="7"/>
        <v>0</v>
      </c>
      <c r="Q64" s="38">
        <v>127</v>
      </c>
      <c r="R64" s="35">
        <v>127</v>
      </c>
      <c r="S64" s="35">
        <v>127</v>
      </c>
      <c r="T64" s="35">
        <v>127</v>
      </c>
      <c r="U64" s="35">
        <v>127</v>
      </c>
      <c r="V64" s="43">
        <f t="shared" si="4"/>
        <v>635</v>
      </c>
      <c r="W64" s="37">
        <f>Q64*('Labour cost esc'!J$14-1)</f>
        <v>5.370379439265391</v>
      </c>
      <c r="X64" s="36">
        <f>R64*('Labour cost esc'!K$14-1)</f>
        <v>5.7073515379597657</v>
      </c>
      <c r="Y64" s="36">
        <f>S64*('Labour cost esc'!L$14-1)</f>
        <v>6.0451814584400836</v>
      </c>
      <c r="Z64" s="36">
        <f>T64*('Labour cost esc'!M$14-1)</f>
        <v>6.3838713844427044</v>
      </c>
      <c r="AA64" s="36">
        <f>U64*('Labour cost esc'!N$14-1)</f>
        <v>6.7234235052630176</v>
      </c>
      <c r="AB64" s="43">
        <f t="shared" si="21"/>
        <v>30.230207325370966</v>
      </c>
      <c r="AC64" s="37">
        <f t="shared" si="8"/>
        <v>132.37037943926538</v>
      </c>
      <c r="AD64" s="36">
        <f t="shared" si="9"/>
        <v>132.70735153795977</v>
      </c>
      <c r="AE64" s="36">
        <f t="shared" si="10"/>
        <v>133.04518145844008</v>
      </c>
      <c r="AF64" s="36">
        <f t="shared" si="11"/>
        <v>133.3838713844427</v>
      </c>
      <c r="AG64" s="36">
        <f t="shared" si="12"/>
        <v>133.72342350526301</v>
      </c>
      <c r="AH64" s="45">
        <f t="shared" si="13"/>
        <v>665.23020732537088</v>
      </c>
    </row>
    <row r="65" spans="1:34" s="32" customFormat="1" ht="12.75" customHeight="1" x14ac:dyDescent="0.2">
      <c r="A65" s="7" t="s">
        <v>251</v>
      </c>
      <c r="B65" s="7" t="s">
        <v>249</v>
      </c>
      <c r="C65" s="7" t="s">
        <v>250</v>
      </c>
      <c r="D65" s="7" t="s">
        <v>149</v>
      </c>
      <c r="E65" s="98">
        <f t="shared" si="15"/>
        <v>0</v>
      </c>
      <c r="F65" s="98">
        <f t="shared" si="16"/>
        <v>0</v>
      </c>
      <c r="G65" s="98">
        <f t="shared" si="17"/>
        <v>0</v>
      </c>
      <c r="H65" s="98">
        <f t="shared" si="18"/>
        <v>0</v>
      </c>
      <c r="I65" s="98">
        <f t="shared" si="19"/>
        <v>0</v>
      </c>
      <c r="J65" s="43">
        <f t="shared" si="20"/>
        <v>0</v>
      </c>
      <c r="K65" s="98"/>
      <c r="L65" s="98"/>
      <c r="M65" s="98"/>
      <c r="N65" s="98"/>
      <c r="O65" s="98"/>
      <c r="P65" s="43">
        <f t="shared" si="7"/>
        <v>0</v>
      </c>
      <c r="Q65" s="38">
        <v>174</v>
      </c>
      <c r="R65" s="35">
        <v>174</v>
      </c>
      <c r="S65" s="35"/>
      <c r="T65" s="35"/>
      <c r="U65" s="35"/>
      <c r="V65" s="43">
        <f t="shared" si="4"/>
        <v>348</v>
      </c>
      <c r="W65" s="37">
        <f>Q65*('Labour cost esc'!J$14-1)</f>
        <v>7.3578426963163626</v>
      </c>
      <c r="X65" s="36">
        <f>R65*('Labour cost esc'!K$14-1)</f>
        <v>7.8195210047637733</v>
      </c>
      <c r="Y65" s="36">
        <f>S65*('Labour cost esc'!L$14-1)</f>
        <v>0</v>
      </c>
      <c r="Z65" s="36">
        <f>T65*('Labour cost esc'!M$14-1)</f>
        <v>0</v>
      </c>
      <c r="AA65" s="36">
        <f>U65*('Labour cost esc'!N$14-1)</f>
        <v>0</v>
      </c>
      <c r="AB65" s="43">
        <f t="shared" si="21"/>
        <v>15.177363701080136</v>
      </c>
      <c r="AC65" s="37">
        <f t="shared" si="8"/>
        <v>181.35784269631637</v>
      </c>
      <c r="AD65" s="36">
        <f t="shared" si="9"/>
        <v>181.81952100476377</v>
      </c>
      <c r="AE65" s="36">
        <f t="shared" si="10"/>
        <v>0</v>
      </c>
      <c r="AF65" s="36">
        <f t="shared" si="11"/>
        <v>0</v>
      </c>
      <c r="AG65" s="36">
        <f t="shared" si="12"/>
        <v>0</v>
      </c>
      <c r="AH65" s="45">
        <f t="shared" si="13"/>
        <v>363.17736370108014</v>
      </c>
    </row>
    <row r="66" spans="1:34" s="32" customFormat="1" ht="12.75" customHeight="1" x14ac:dyDescent="0.2">
      <c r="A66" s="7" t="s">
        <v>252</v>
      </c>
      <c r="B66" s="7" t="s">
        <v>253</v>
      </c>
      <c r="C66" s="7" t="s">
        <v>74</v>
      </c>
      <c r="D66" s="7" t="s">
        <v>58</v>
      </c>
      <c r="E66" s="98">
        <f t="shared" si="15"/>
        <v>0</v>
      </c>
      <c r="F66" s="98">
        <f t="shared" si="16"/>
        <v>0</v>
      </c>
      <c r="G66" s="98">
        <f t="shared" si="17"/>
        <v>0</v>
      </c>
      <c r="H66" s="98">
        <f t="shared" si="18"/>
        <v>0</v>
      </c>
      <c r="I66" s="98">
        <f t="shared" si="19"/>
        <v>0</v>
      </c>
      <c r="J66" s="43">
        <f t="shared" si="20"/>
        <v>0</v>
      </c>
      <c r="K66" s="98"/>
      <c r="L66" s="98"/>
      <c r="M66" s="98"/>
      <c r="N66" s="98"/>
      <c r="O66" s="98"/>
      <c r="P66" s="43">
        <f t="shared" si="7"/>
        <v>0</v>
      </c>
      <c r="Q66" s="38">
        <v>160</v>
      </c>
      <c r="R66" s="35">
        <v>160</v>
      </c>
      <c r="S66" s="35">
        <v>160</v>
      </c>
      <c r="T66" s="35">
        <v>160</v>
      </c>
      <c r="U66" s="35">
        <v>160</v>
      </c>
      <c r="V66" s="43">
        <f t="shared" si="4"/>
        <v>800</v>
      </c>
      <c r="W66" s="37">
        <f>Q66*('Labour cost esc'!J$14-1)</f>
        <v>6.7658323644288387</v>
      </c>
      <c r="X66" s="36">
        <f>R66*('Labour cost esc'!K$14-1)</f>
        <v>7.1903641423115161</v>
      </c>
      <c r="Y66" s="36">
        <f>S66*('Labour cost esc'!L$14-1)</f>
        <v>7.615976640554436</v>
      </c>
      <c r="Z66" s="36">
        <f>T66*('Labour cost esc'!M$14-1)</f>
        <v>8.0426726103215174</v>
      </c>
      <c r="AA66" s="36">
        <f>U66*('Labour cost esc'!N$14-1)</f>
        <v>8.4704548097801791</v>
      </c>
      <c r="AB66" s="43">
        <f t="shared" si="21"/>
        <v>38.085300567396487</v>
      </c>
      <c r="AC66" s="37">
        <f t="shared" si="8"/>
        <v>166.76583236442883</v>
      </c>
      <c r="AD66" s="36">
        <f t="shared" si="9"/>
        <v>167.19036414231152</v>
      </c>
      <c r="AE66" s="36">
        <f t="shared" si="10"/>
        <v>167.61597664055444</v>
      </c>
      <c r="AF66" s="36">
        <f t="shared" si="11"/>
        <v>168.04267261032152</v>
      </c>
      <c r="AG66" s="36">
        <f t="shared" si="12"/>
        <v>168.47045480978016</v>
      </c>
      <c r="AH66" s="45">
        <f t="shared" si="13"/>
        <v>838.08530056739642</v>
      </c>
    </row>
    <row r="67" spans="1:34" s="32" customFormat="1" ht="12.75" customHeight="1" x14ac:dyDescent="0.2">
      <c r="A67" s="7" t="s">
        <v>73</v>
      </c>
      <c r="B67" s="7" t="s">
        <v>253</v>
      </c>
      <c r="C67" s="7" t="s">
        <v>74</v>
      </c>
      <c r="D67" s="7" t="s">
        <v>58</v>
      </c>
      <c r="E67" s="98">
        <f t="shared" si="15"/>
        <v>0</v>
      </c>
      <c r="F67" s="98">
        <f t="shared" si="16"/>
        <v>0</v>
      </c>
      <c r="G67" s="98">
        <f t="shared" si="17"/>
        <v>0</v>
      </c>
      <c r="H67" s="98">
        <f t="shared" si="18"/>
        <v>0</v>
      </c>
      <c r="I67" s="98">
        <f t="shared" si="19"/>
        <v>0</v>
      </c>
      <c r="J67" s="43">
        <f t="shared" si="20"/>
        <v>0</v>
      </c>
      <c r="K67" s="98"/>
      <c r="L67" s="98"/>
      <c r="M67" s="98"/>
      <c r="N67" s="98"/>
      <c r="O67" s="98"/>
      <c r="P67" s="43">
        <f t="shared" si="7"/>
        <v>0</v>
      </c>
      <c r="Q67" s="38">
        <v>3996</v>
      </c>
      <c r="R67" s="35">
        <v>3996</v>
      </c>
      <c r="S67" s="35">
        <v>3996</v>
      </c>
      <c r="T67" s="35">
        <v>6000</v>
      </c>
      <c r="U67" s="35">
        <v>3996</v>
      </c>
      <c r="V67" s="43">
        <f t="shared" si="4"/>
        <v>21984</v>
      </c>
      <c r="W67" s="37">
        <f>Q67*('Labour cost esc'!J$14-1)</f>
        <v>168.97666330161024</v>
      </c>
      <c r="X67" s="36">
        <f>R67*('Labour cost esc'!K$14-1)</f>
        <v>179.57934445423012</v>
      </c>
      <c r="Y67" s="36">
        <f>S67*('Labour cost esc'!L$14-1)</f>
        <v>190.20901659784704</v>
      </c>
      <c r="Z67" s="36">
        <f>T67*('Labour cost esc'!M$14-1)</f>
        <v>301.60022288705693</v>
      </c>
      <c r="AA67" s="36">
        <f>U67*('Labour cost esc'!N$14-1)</f>
        <v>211.54960887425997</v>
      </c>
      <c r="AB67" s="43">
        <f t="shared" si="21"/>
        <v>1051.9148561150043</v>
      </c>
      <c r="AC67" s="37">
        <f t="shared" si="8"/>
        <v>4164.9766633016106</v>
      </c>
      <c r="AD67" s="36">
        <f t="shared" si="9"/>
        <v>4175.5793444542305</v>
      </c>
      <c r="AE67" s="36">
        <f t="shared" si="10"/>
        <v>4186.209016597847</v>
      </c>
      <c r="AF67" s="36">
        <f t="shared" si="11"/>
        <v>6301.6002228870566</v>
      </c>
      <c r="AG67" s="36">
        <f t="shared" si="12"/>
        <v>4207.5496088742602</v>
      </c>
      <c r="AH67" s="45">
        <f t="shared" si="13"/>
        <v>23035.914856115007</v>
      </c>
    </row>
    <row r="68" spans="1:34" s="32" customFormat="1" ht="12.75" customHeight="1" x14ac:dyDescent="0.2">
      <c r="A68" s="7" t="s">
        <v>254</v>
      </c>
      <c r="B68" s="7" t="s">
        <v>253</v>
      </c>
      <c r="C68" s="7" t="s">
        <v>74</v>
      </c>
      <c r="D68" s="7" t="s">
        <v>58</v>
      </c>
      <c r="E68" s="98">
        <f t="shared" si="15"/>
        <v>0</v>
      </c>
      <c r="F68" s="98">
        <f t="shared" si="16"/>
        <v>0</v>
      </c>
      <c r="G68" s="98">
        <f t="shared" si="17"/>
        <v>0</v>
      </c>
      <c r="H68" s="98">
        <f t="shared" si="18"/>
        <v>0</v>
      </c>
      <c r="I68" s="98">
        <f t="shared" si="19"/>
        <v>0</v>
      </c>
      <c r="J68" s="43">
        <f t="shared" si="20"/>
        <v>0</v>
      </c>
      <c r="K68" s="98"/>
      <c r="L68" s="98"/>
      <c r="M68" s="98"/>
      <c r="N68" s="98"/>
      <c r="O68" s="98"/>
      <c r="P68" s="43">
        <f t="shared" si="7"/>
        <v>0</v>
      </c>
      <c r="Q68" s="38">
        <v>0</v>
      </c>
      <c r="R68" s="35">
        <v>3250</v>
      </c>
      <c r="S68" s="35">
        <v>0</v>
      </c>
      <c r="T68" s="35">
        <v>0</v>
      </c>
      <c r="U68" s="35">
        <v>3250</v>
      </c>
      <c r="V68" s="43">
        <f t="shared" si="4"/>
        <v>6500</v>
      </c>
      <c r="W68" s="37">
        <f>Q68*('Labour cost esc'!J$14-1)</f>
        <v>0</v>
      </c>
      <c r="X68" s="36">
        <f>R68*('Labour cost esc'!K$14-1)</f>
        <v>146.05427164070267</v>
      </c>
      <c r="Y68" s="36">
        <f>S68*('Labour cost esc'!L$14-1)</f>
        <v>0</v>
      </c>
      <c r="Z68" s="36">
        <f>T68*('Labour cost esc'!M$14-1)</f>
        <v>0</v>
      </c>
      <c r="AA68" s="36">
        <f>U68*('Labour cost esc'!N$14-1)</f>
        <v>172.0561133236599</v>
      </c>
      <c r="AB68" s="43">
        <f t="shared" si="21"/>
        <v>318.11038496436254</v>
      </c>
      <c r="AC68" s="37">
        <f t="shared" si="8"/>
        <v>0</v>
      </c>
      <c r="AD68" s="36">
        <f t="shared" si="9"/>
        <v>3396.0542716407026</v>
      </c>
      <c r="AE68" s="36">
        <f t="shared" si="10"/>
        <v>0</v>
      </c>
      <c r="AF68" s="36">
        <f t="shared" si="11"/>
        <v>0</v>
      </c>
      <c r="AG68" s="36">
        <f t="shared" si="12"/>
        <v>3422.0561133236597</v>
      </c>
      <c r="AH68" s="45">
        <f t="shared" si="13"/>
        <v>6818.1103849643623</v>
      </c>
    </row>
    <row r="69" spans="1:34" s="32" customFormat="1" ht="12.75" customHeight="1" x14ac:dyDescent="0.2">
      <c r="A69" s="7" t="s">
        <v>255</v>
      </c>
      <c r="B69" s="7" t="s">
        <v>253</v>
      </c>
      <c r="C69" s="7" t="s">
        <v>74</v>
      </c>
      <c r="D69" s="7" t="s">
        <v>58</v>
      </c>
      <c r="E69" s="98">
        <f t="shared" ref="E69:E100" si="22">IFERROR(Q69/K69,0)</f>
        <v>0</v>
      </c>
      <c r="F69" s="98">
        <f t="shared" ref="F69:F100" si="23">IFERROR(R69/L69,0)</f>
        <v>0</v>
      </c>
      <c r="G69" s="98">
        <f t="shared" ref="G69:G100" si="24">IFERROR(S69/M69,0)</f>
        <v>0</v>
      </c>
      <c r="H69" s="98">
        <f t="shared" ref="H69:H100" si="25">IFERROR(T69/N69,0)</f>
        <v>0</v>
      </c>
      <c r="I69" s="98">
        <f t="shared" ref="I69:I100" si="26">IFERROR(U69/O69,0)</f>
        <v>0</v>
      </c>
      <c r="J69" s="43">
        <f t="shared" ref="J69:J100" si="27">IFERROR(V69/P69,0)</f>
        <v>0</v>
      </c>
      <c r="K69" s="98"/>
      <c r="L69" s="98"/>
      <c r="M69" s="98"/>
      <c r="N69" s="98"/>
      <c r="O69" s="98"/>
      <c r="P69" s="43">
        <f t="shared" si="7"/>
        <v>0</v>
      </c>
      <c r="Q69" s="38">
        <v>700</v>
      </c>
      <c r="R69" s="35">
        <v>1400</v>
      </c>
      <c r="S69" s="35">
        <v>350</v>
      </c>
      <c r="T69" s="35">
        <v>700</v>
      </c>
      <c r="U69" s="35">
        <v>350</v>
      </c>
      <c r="V69" s="43">
        <f t="shared" ref="V69:V132" si="28">SUM(Q69:U69)</f>
        <v>3500</v>
      </c>
      <c r="W69" s="37">
        <f>Q69*('Labour cost esc'!J$14-1)</f>
        <v>29.60051659437617</v>
      </c>
      <c r="X69" s="36">
        <f>R69*('Labour cost esc'!K$14-1)</f>
        <v>62.915686245225764</v>
      </c>
      <c r="Y69" s="36">
        <f>S69*('Labour cost esc'!L$14-1)</f>
        <v>16.659948901212829</v>
      </c>
      <c r="Z69" s="36">
        <f>T69*('Labour cost esc'!M$14-1)</f>
        <v>35.186692670156638</v>
      </c>
      <c r="AA69" s="36">
        <f>U69*('Labour cost esc'!N$14-1)</f>
        <v>18.529119896394143</v>
      </c>
      <c r="AB69" s="43">
        <f t="shared" ref="AB69:AB100" si="29">SUM(W69:AA69)</f>
        <v>162.89196430736555</v>
      </c>
      <c r="AC69" s="37">
        <f t="shared" si="8"/>
        <v>729.60051659437613</v>
      </c>
      <c r="AD69" s="36">
        <f t="shared" si="9"/>
        <v>1462.9156862452257</v>
      </c>
      <c r="AE69" s="36">
        <f t="shared" si="10"/>
        <v>366.65994890121283</v>
      </c>
      <c r="AF69" s="36">
        <f t="shared" si="11"/>
        <v>735.18669267015662</v>
      </c>
      <c r="AG69" s="36">
        <f t="shared" si="12"/>
        <v>368.52911989639415</v>
      </c>
      <c r="AH69" s="45">
        <f t="shared" si="13"/>
        <v>3662.891964307365</v>
      </c>
    </row>
    <row r="70" spans="1:34" s="32" customFormat="1" ht="12.75" customHeight="1" x14ac:dyDescent="0.2">
      <c r="A70" s="7" t="s">
        <v>133</v>
      </c>
      <c r="B70" s="7" t="s">
        <v>256</v>
      </c>
      <c r="C70" s="7" t="s">
        <v>198</v>
      </c>
      <c r="D70" s="7" t="s">
        <v>58</v>
      </c>
      <c r="E70" s="98">
        <f t="shared" si="22"/>
        <v>0</v>
      </c>
      <c r="F70" s="98">
        <f t="shared" si="23"/>
        <v>0</v>
      </c>
      <c r="G70" s="98">
        <f t="shared" si="24"/>
        <v>0</v>
      </c>
      <c r="H70" s="98">
        <f t="shared" si="25"/>
        <v>0</v>
      </c>
      <c r="I70" s="98">
        <f t="shared" si="26"/>
        <v>0</v>
      </c>
      <c r="J70" s="43">
        <f t="shared" si="27"/>
        <v>0</v>
      </c>
      <c r="K70" s="98"/>
      <c r="L70" s="98"/>
      <c r="M70" s="98"/>
      <c r="N70" s="98"/>
      <c r="O70" s="98"/>
      <c r="P70" s="43">
        <f t="shared" ref="P70:P133" si="30">SUM(K70:O70)</f>
        <v>0</v>
      </c>
      <c r="Q70" s="38">
        <v>3780.4409999999998</v>
      </c>
      <c r="R70" s="35">
        <v>0</v>
      </c>
      <c r="S70" s="35">
        <v>0</v>
      </c>
      <c r="T70" s="35">
        <v>0</v>
      </c>
      <c r="U70" s="35">
        <v>0</v>
      </c>
      <c r="V70" s="43">
        <f t="shared" si="28"/>
        <v>3780.4409999999998</v>
      </c>
      <c r="W70" s="37">
        <f>Q70*('Labour cost esc'!J$14-1)</f>
        <v>159.86143793508577</v>
      </c>
      <c r="X70" s="36">
        <f>R70*('Labour cost esc'!K$14-1)</f>
        <v>0</v>
      </c>
      <c r="Y70" s="36">
        <f>S70*('Labour cost esc'!L$14-1)</f>
        <v>0</v>
      </c>
      <c r="Z70" s="36">
        <f>T70*('Labour cost esc'!M$14-1)</f>
        <v>0</v>
      </c>
      <c r="AA70" s="36">
        <f>U70*('Labour cost esc'!N$14-1)</f>
        <v>0</v>
      </c>
      <c r="AB70" s="43">
        <f t="shared" si="29"/>
        <v>159.86143793508577</v>
      </c>
      <c r="AC70" s="37">
        <f t="shared" ref="AC70:AC110" si="31">Q70+W70</f>
        <v>3940.3024379350854</v>
      </c>
      <c r="AD70" s="36">
        <f t="shared" ref="AD70:AD110" si="32">R70+X70</f>
        <v>0</v>
      </c>
      <c r="AE70" s="36">
        <f t="shared" ref="AE70:AE110" si="33">S70+Y70</f>
        <v>0</v>
      </c>
      <c r="AF70" s="36">
        <f t="shared" ref="AF70:AF110" si="34">T70+Z70</f>
        <v>0</v>
      </c>
      <c r="AG70" s="36">
        <f t="shared" ref="AG70:AG110" si="35">U70+AA70</f>
        <v>0</v>
      </c>
      <c r="AH70" s="45">
        <f t="shared" ref="AH70:AH110" si="36">SUM(AC70:AG70)</f>
        <v>3940.3024379350854</v>
      </c>
    </row>
    <row r="71" spans="1:34" s="32" customFormat="1" ht="12.75" customHeight="1" x14ac:dyDescent="0.2">
      <c r="A71" s="7" t="s">
        <v>257</v>
      </c>
      <c r="B71" s="7" t="s">
        <v>256</v>
      </c>
      <c r="C71" s="7" t="s">
        <v>198</v>
      </c>
      <c r="D71" s="7" t="s">
        <v>58</v>
      </c>
      <c r="E71" s="98">
        <f t="shared" si="22"/>
        <v>0</v>
      </c>
      <c r="F71" s="98">
        <f t="shared" si="23"/>
        <v>0</v>
      </c>
      <c r="G71" s="98">
        <f t="shared" si="24"/>
        <v>0</v>
      </c>
      <c r="H71" s="98">
        <f t="shared" si="25"/>
        <v>0</v>
      </c>
      <c r="I71" s="98">
        <f t="shared" si="26"/>
        <v>0</v>
      </c>
      <c r="J71" s="43">
        <f t="shared" si="27"/>
        <v>0</v>
      </c>
      <c r="K71" s="98"/>
      <c r="L71" s="98"/>
      <c r="M71" s="98"/>
      <c r="N71" s="98"/>
      <c r="O71" s="98"/>
      <c r="P71" s="43">
        <f t="shared" si="30"/>
        <v>0</v>
      </c>
      <c r="Q71" s="38">
        <v>1000</v>
      </c>
      <c r="R71" s="35">
        <v>0</v>
      </c>
      <c r="S71" s="35">
        <v>0</v>
      </c>
      <c r="T71" s="35">
        <v>0</v>
      </c>
      <c r="U71" s="35">
        <v>0</v>
      </c>
      <c r="V71" s="43">
        <f t="shared" si="28"/>
        <v>1000</v>
      </c>
      <c r="W71" s="37">
        <f>Q71*('Labour cost esc'!J$14-1)</f>
        <v>42.28645227768024</v>
      </c>
      <c r="X71" s="36">
        <f>R71*('Labour cost esc'!K$14-1)</f>
        <v>0</v>
      </c>
      <c r="Y71" s="36">
        <f>S71*('Labour cost esc'!L$14-1)</f>
        <v>0</v>
      </c>
      <c r="Z71" s="36">
        <f>T71*('Labour cost esc'!M$14-1)</f>
        <v>0</v>
      </c>
      <c r="AA71" s="36">
        <f>U71*('Labour cost esc'!N$14-1)</f>
        <v>0</v>
      </c>
      <c r="AB71" s="43">
        <f t="shared" si="29"/>
        <v>42.28645227768024</v>
      </c>
      <c r="AC71" s="37">
        <f t="shared" si="31"/>
        <v>1042.2864522776802</v>
      </c>
      <c r="AD71" s="36">
        <f t="shared" si="32"/>
        <v>0</v>
      </c>
      <c r="AE71" s="36">
        <f t="shared" si="33"/>
        <v>0</v>
      </c>
      <c r="AF71" s="36">
        <f t="shared" si="34"/>
        <v>0</v>
      </c>
      <c r="AG71" s="36">
        <f t="shared" si="35"/>
        <v>0</v>
      </c>
      <c r="AH71" s="45">
        <f t="shared" si="36"/>
        <v>1042.2864522776802</v>
      </c>
    </row>
    <row r="72" spans="1:34" s="32" customFormat="1" ht="12.75" customHeight="1" x14ac:dyDescent="0.2">
      <c r="A72" s="7" t="s">
        <v>258</v>
      </c>
      <c r="B72" s="7" t="s">
        <v>259</v>
      </c>
      <c r="C72" s="7" t="s">
        <v>198</v>
      </c>
      <c r="D72" s="7" t="s">
        <v>58</v>
      </c>
      <c r="E72" s="98">
        <f t="shared" si="22"/>
        <v>0</v>
      </c>
      <c r="F72" s="98">
        <f t="shared" si="23"/>
        <v>0</v>
      </c>
      <c r="G72" s="98">
        <f t="shared" si="24"/>
        <v>0</v>
      </c>
      <c r="H72" s="98">
        <f t="shared" si="25"/>
        <v>0</v>
      </c>
      <c r="I72" s="98">
        <f t="shared" si="26"/>
        <v>0</v>
      </c>
      <c r="J72" s="43">
        <f t="shared" si="27"/>
        <v>0</v>
      </c>
      <c r="K72" s="98"/>
      <c r="L72" s="98"/>
      <c r="M72" s="98"/>
      <c r="N72" s="98"/>
      <c r="O72" s="98"/>
      <c r="P72" s="43">
        <f t="shared" si="30"/>
        <v>0</v>
      </c>
      <c r="Q72" s="38">
        <v>3100</v>
      </c>
      <c r="R72" s="35">
        <v>3100</v>
      </c>
      <c r="S72" s="35">
        <v>3100</v>
      </c>
      <c r="T72" s="35">
        <v>3100</v>
      </c>
      <c r="U72" s="35">
        <v>3100</v>
      </c>
      <c r="V72" s="43">
        <f t="shared" si="28"/>
        <v>15500</v>
      </c>
      <c r="W72" s="37">
        <f>Q72*('Labour cost esc'!J$14-1)</f>
        <v>131.08800206080875</v>
      </c>
      <c r="X72" s="36">
        <f>R72*('Labour cost esc'!K$14-1)</f>
        <v>139.31330525728563</v>
      </c>
      <c r="Y72" s="36">
        <f>S72*('Labour cost esc'!L$14-1)</f>
        <v>147.5595474107422</v>
      </c>
      <c r="Z72" s="36">
        <f>T72*('Labour cost esc'!M$14-1)</f>
        <v>155.82678182497941</v>
      </c>
      <c r="AA72" s="36">
        <f>U72*('Labour cost esc'!N$14-1)</f>
        <v>164.11506193949097</v>
      </c>
      <c r="AB72" s="43">
        <f t="shared" si="29"/>
        <v>737.90269849330696</v>
      </c>
      <c r="AC72" s="37">
        <f t="shared" si="31"/>
        <v>3231.0880020608088</v>
      </c>
      <c r="AD72" s="36">
        <f t="shared" si="32"/>
        <v>3239.3133052572857</v>
      </c>
      <c r="AE72" s="36">
        <f t="shared" si="33"/>
        <v>3247.5595474107422</v>
      </c>
      <c r="AF72" s="36">
        <f t="shared" si="34"/>
        <v>3255.8267818249792</v>
      </c>
      <c r="AG72" s="36">
        <f t="shared" si="35"/>
        <v>3264.1150619394912</v>
      </c>
      <c r="AH72" s="45">
        <f t="shared" si="36"/>
        <v>16237.902698493308</v>
      </c>
    </row>
    <row r="73" spans="1:34" s="32" customFormat="1" ht="12.75" customHeight="1" x14ac:dyDescent="0.2">
      <c r="A73" s="7" t="s">
        <v>260</v>
      </c>
      <c r="B73" s="7" t="s">
        <v>60</v>
      </c>
      <c r="C73" s="7" t="s">
        <v>261</v>
      </c>
      <c r="D73" s="7" t="s">
        <v>199</v>
      </c>
      <c r="E73" s="98">
        <f t="shared" si="22"/>
        <v>0</v>
      </c>
      <c r="F73" s="98">
        <f t="shared" si="23"/>
        <v>0</v>
      </c>
      <c r="G73" s="98">
        <f t="shared" si="24"/>
        <v>0</v>
      </c>
      <c r="H73" s="98">
        <f t="shared" si="25"/>
        <v>0</v>
      </c>
      <c r="I73" s="98">
        <f t="shared" si="26"/>
        <v>0</v>
      </c>
      <c r="J73" s="43">
        <f t="shared" si="27"/>
        <v>0</v>
      </c>
      <c r="K73" s="98"/>
      <c r="L73" s="98"/>
      <c r="M73" s="98"/>
      <c r="N73" s="98"/>
      <c r="O73" s="98"/>
      <c r="P73" s="43">
        <f t="shared" si="30"/>
        <v>0</v>
      </c>
      <c r="Q73" s="38">
        <v>1100</v>
      </c>
      <c r="R73" s="35">
        <v>16525.354499999998</v>
      </c>
      <c r="S73" s="35">
        <v>16699.973999999998</v>
      </c>
      <c r="T73" s="35"/>
      <c r="U73" s="35"/>
      <c r="V73" s="43">
        <f t="shared" si="28"/>
        <v>34325.328499999996</v>
      </c>
      <c r="W73" s="37">
        <f>Q73*('Labour cost esc'!J$14-1)</f>
        <v>46.515097505448267</v>
      </c>
      <c r="X73" s="36">
        <f>R73*('Labour cost esc'!K$14-1)</f>
        <v>742.64572772366398</v>
      </c>
      <c r="Y73" s="36">
        <f>S73*('Labour cost esc'!L$14-1)</f>
        <v>794.91632426166507</v>
      </c>
      <c r="Z73" s="36">
        <f>T73*('Labour cost esc'!M$14-1)</f>
        <v>0</v>
      </c>
      <c r="AA73" s="36">
        <f>U73*('Labour cost esc'!N$14-1)</f>
        <v>0</v>
      </c>
      <c r="AB73" s="43">
        <f t="shared" si="29"/>
        <v>1584.0771494907772</v>
      </c>
      <c r="AC73" s="37">
        <f t="shared" si="31"/>
        <v>1146.5150975054482</v>
      </c>
      <c r="AD73" s="36">
        <f t="shared" si="32"/>
        <v>17268.00022772366</v>
      </c>
      <c r="AE73" s="36">
        <f t="shared" si="33"/>
        <v>17494.890324261665</v>
      </c>
      <c r="AF73" s="36">
        <f t="shared" si="34"/>
        <v>0</v>
      </c>
      <c r="AG73" s="36">
        <f t="shared" si="35"/>
        <v>0</v>
      </c>
      <c r="AH73" s="45">
        <f t="shared" si="36"/>
        <v>35909.405649490771</v>
      </c>
    </row>
    <row r="74" spans="1:34" s="32" customFormat="1" ht="12.75" customHeight="1" x14ac:dyDescent="0.2">
      <c r="A74" s="7" t="s">
        <v>90</v>
      </c>
      <c r="B74" s="7" t="s">
        <v>91</v>
      </c>
      <c r="C74" s="7" t="s">
        <v>194</v>
      </c>
      <c r="D74" s="7" t="s">
        <v>52</v>
      </c>
      <c r="E74" s="98">
        <f t="shared" si="22"/>
        <v>0</v>
      </c>
      <c r="F74" s="98">
        <f t="shared" si="23"/>
        <v>0</v>
      </c>
      <c r="G74" s="98">
        <f t="shared" si="24"/>
        <v>0</v>
      </c>
      <c r="H74" s="98">
        <f t="shared" si="25"/>
        <v>0</v>
      </c>
      <c r="I74" s="98">
        <f t="shared" si="26"/>
        <v>0</v>
      </c>
      <c r="J74" s="43">
        <f t="shared" si="27"/>
        <v>0</v>
      </c>
      <c r="K74" s="98"/>
      <c r="L74" s="98"/>
      <c r="M74" s="98"/>
      <c r="N74" s="98"/>
      <c r="O74" s="98"/>
      <c r="P74" s="43">
        <f t="shared" si="30"/>
        <v>0</v>
      </c>
      <c r="Q74" s="38">
        <v>0</v>
      </c>
      <c r="R74" s="35">
        <v>570</v>
      </c>
      <c r="S74" s="35">
        <v>0</v>
      </c>
      <c r="T74" s="35">
        <v>0</v>
      </c>
      <c r="U74" s="35">
        <v>0</v>
      </c>
      <c r="V74" s="43">
        <f t="shared" si="28"/>
        <v>570</v>
      </c>
      <c r="W74" s="37">
        <f>Q74*('Labour cost esc'!J$14-1)</f>
        <v>0</v>
      </c>
      <c r="X74" s="36">
        <f>R74*('Labour cost esc'!K$14-1)</f>
        <v>25.615672256984777</v>
      </c>
      <c r="Y74" s="36">
        <f>S74*('Labour cost esc'!L$14-1)</f>
        <v>0</v>
      </c>
      <c r="Z74" s="36">
        <f>T74*('Labour cost esc'!M$14-1)</f>
        <v>0</v>
      </c>
      <c r="AA74" s="36">
        <f>U74*('Labour cost esc'!N$14-1)</f>
        <v>0</v>
      </c>
      <c r="AB74" s="43">
        <f t="shared" si="29"/>
        <v>25.615672256984777</v>
      </c>
      <c r="AC74" s="37">
        <f t="shared" si="31"/>
        <v>0</v>
      </c>
      <c r="AD74" s="36">
        <f t="shared" si="32"/>
        <v>595.61567225698479</v>
      </c>
      <c r="AE74" s="36">
        <f t="shared" si="33"/>
        <v>0</v>
      </c>
      <c r="AF74" s="36">
        <f t="shared" si="34"/>
        <v>0</v>
      </c>
      <c r="AG74" s="36">
        <f t="shared" si="35"/>
        <v>0</v>
      </c>
      <c r="AH74" s="45">
        <f t="shared" si="36"/>
        <v>595.61567225698479</v>
      </c>
    </row>
    <row r="75" spans="1:34" s="32" customFormat="1" ht="12.75" customHeight="1" x14ac:dyDescent="0.2">
      <c r="A75" s="7" t="s">
        <v>110</v>
      </c>
      <c r="B75" s="7" t="s">
        <v>107</v>
      </c>
      <c r="C75" s="7" t="s">
        <v>250</v>
      </c>
      <c r="D75" s="7" t="s">
        <v>58</v>
      </c>
      <c r="E75" s="98">
        <f t="shared" si="22"/>
        <v>0</v>
      </c>
      <c r="F75" s="98">
        <f t="shared" si="23"/>
        <v>0</v>
      </c>
      <c r="G75" s="98">
        <f t="shared" si="24"/>
        <v>0</v>
      </c>
      <c r="H75" s="98">
        <f t="shared" si="25"/>
        <v>0</v>
      </c>
      <c r="I75" s="98">
        <f t="shared" si="26"/>
        <v>0</v>
      </c>
      <c r="J75" s="43">
        <f t="shared" si="27"/>
        <v>0</v>
      </c>
      <c r="K75" s="98"/>
      <c r="L75" s="98"/>
      <c r="M75" s="98"/>
      <c r="N75" s="98"/>
      <c r="O75" s="98"/>
      <c r="P75" s="43">
        <f t="shared" si="30"/>
        <v>0</v>
      </c>
      <c r="Q75" s="38">
        <v>35</v>
      </c>
      <c r="R75" s="35">
        <v>0</v>
      </c>
      <c r="S75" s="35">
        <v>0</v>
      </c>
      <c r="T75" s="35">
        <v>0</v>
      </c>
      <c r="U75" s="35">
        <v>0</v>
      </c>
      <c r="V75" s="43">
        <f t="shared" si="28"/>
        <v>35</v>
      </c>
      <c r="W75" s="37">
        <f>Q75*('Labour cost esc'!J$14-1)</f>
        <v>1.4800258297188085</v>
      </c>
      <c r="X75" s="36">
        <f>R75*('Labour cost esc'!K$14-1)</f>
        <v>0</v>
      </c>
      <c r="Y75" s="36">
        <f>S75*('Labour cost esc'!L$14-1)</f>
        <v>0</v>
      </c>
      <c r="Z75" s="36">
        <f>T75*('Labour cost esc'!M$14-1)</f>
        <v>0</v>
      </c>
      <c r="AA75" s="36">
        <f>U75*('Labour cost esc'!N$14-1)</f>
        <v>0</v>
      </c>
      <c r="AB75" s="43">
        <f t="shared" si="29"/>
        <v>1.4800258297188085</v>
      </c>
      <c r="AC75" s="37">
        <f t="shared" si="31"/>
        <v>36.480025829718805</v>
      </c>
      <c r="AD75" s="36">
        <f t="shared" si="32"/>
        <v>0</v>
      </c>
      <c r="AE75" s="36">
        <f t="shared" si="33"/>
        <v>0</v>
      </c>
      <c r="AF75" s="36">
        <f t="shared" si="34"/>
        <v>0</v>
      </c>
      <c r="AG75" s="36">
        <f t="shared" si="35"/>
        <v>0</v>
      </c>
      <c r="AH75" s="45">
        <f t="shared" si="36"/>
        <v>36.480025829718805</v>
      </c>
    </row>
    <row r="76" spans="1:34" s="32" customFormat="1" ht="12.75" customHeight="1" x14ac:dyDescent="0.2">
      <c r="A76" s="7" t="s">
        <v>262</v>
      </c>
      <c r="B76" s="7" t="s">
        <v>107</v>
      </c>
      <c r="C76" s="7" t="s">
        <v>250</v>
      </c>
      <c r="D76" s="7" t="s">
        <v>52</v>
      </c>
      <c r="E76" s="98">
        <f t="shared" si="22"/>
        <v>0</v>
      </c>
      <c r="F76" s="98">
        <f t="shared" si="23"/>
        <v>0</v>
      </c>
      <c r="G76" s="98">
        <f t="shared" si="24"/>
        <v>0</v>
      </c>
      <c r="H76" s="98">
        <f t="shared" si="25"/>
        <v>0</v>
      </c>
      <c r="I76" s="98">
        <f t="shared" si="26"/>
        <v>0</v>
      </c>
      <c r="J76" s="43">
        <f t="shared" si="27"/>
        <v>0</v>
      </c>
      <c r="K76" s="98"/>
      <c r="L76" s="98"/>
      <c r="M76" s="98"/>
      <c r="N76" s="98"/>
      <c r="O76" s="98"/>
      <c r="P76" s="43">
        <f t="shared" si="30"/>
        <v>0</v>
      </c>
      <c r="Q76" s="38">
        <v>196.56</v>
      </c>
      <c r="R76" s="35">
        <v>196.56</v>
      </c>
      <c r="S76" s="35">
        <v>425.88</v>
      </c>
      <c r="T76" s="35">
        <v>152.88</v>
      </c>
      <c r="U76" s="35">
        <v>152.88</v>
      </c>
      <c r="V76" s="43">
        <f t="shared" si="28"/>
        <v>1124.76</v>
      </c>
      <c r="W76" s="37">
        <f>Q76*('Labour cost esc'!J$14-1)</f>
        <v>8.3118250597008281</v>
      </c>
      <c r="X76" s="36">
        <f>R76*('Labour cost esc'!K$14-1)</f>
        <v>8.8333623488296968</v>
      </c>
      <c r="Y76" s="36">
        <f>S76*('Labour cost esc'!L$14-1)</f>
        <v>20.271825822995769</v>
      </c>
      <c r="Z76" s="36">
        <f>T76*('Labour cost esc'!M$14-1)</f>
        <v>7.6847736791622099</v>
      </c>
      <c r="AA76" s="36">
        <f>U76*('Labour cost esc'!N$14-1)</f>
        <v>8.0935195707449612</v>
      </c>
      <c r="AB76" s="43">
        <f t="shared" si="29"/>
        <v>53.19530648143347</v>
      </c>
      <c r="AC76" s="37">
        <f t="shared" si="31"/>
        <v>204.87182505970083</v>
      </c>
      <c r="AD76" s="36">
        <f t="shared" si="32"/>
        <v>205.3933623488297</v>
      </c>
      <c r="AE76" s="36">
        <f t="shared" si="33"/>
        <v>446.15182582299576</v>
      </c>
      <c r="AF76" s="36">
        <f t="shared" si="34"/>
        <v>160.56477367916222</v>
      </c>
      <c r="AG76" s="36">
        <f t="shared" si="35"/>
        <v>160.97351957074497</v>
      </c>
      <c r="AH76" s="45">
        <f t="shared" si="36"/>
        <v>1177.9553064814334</v>
      </c>
    </row>
    <row r="77" spans="1:34" s="32" customFormat="1" ht="12.75" customHeight="1" x14ac:dyDescent="0.2">
      <c r="A77" s="7" t="s">
        <v>263</v>
      </c>
      <c r="B77" s="7" t="s">
        <v>107</v>
      </c>
      <c r="C77" s="7" t="s">
        <v>250</v>
      </c>
      <c r="D77" s="7" t="s">
        <v>52</v>
      </c>
      <c r="E77" s="98">
        <f t="shared" si="22"/>
        <v>0</v>
      </c>
      <c r="F77" s="98">
        <f t="shared" si="23"/>
        <v>0</v>
      </c>
      <c r="G77" s="98">
        <f t="shared" si="24"/>
        <v>0</v>
      </c>
      <c r="H77" s="98">
        <f t="shared" si="25"/>
        <v>0</v>
      </c>
      <c r="I77" s="98">
        <f t="shared" si="26"/>
        <v>0</v>
      </c>
      <c r="J77" s="43">
        <f t="shared" si="27"/>
        <v>0</v>
      </c>
      <c r="K77" s="98"/>
      <c r="L77" s="98"/>
      <c r="M77" s="98"/>
      <c r="N77" s="98"/>
      <c r="O77" s="98"/>
      <c r="P77" s="43">
        <f t="shared" si="30"/>
        <v>0</v>
      </c>
      <c r="Q77" s="38">
        <v>627.9</v>
      </c>
      <c r="R77" s="35">
        <v>627.9</v>
      </c>
      <c r="S77" s="35">
        <v>660</v>
      </c>
      <c r="T77" s="35">
        <v>630</v>
      </c>
      <c r="U77" s="35">
        <v>627.9</v>
      </c>
      <c r="V77" s="43">
        <f t="shared" si="28"/>
        <v>3173.7000000000003</v>
      </c>
      <c r="W77" s="37">
        <f>Q77*('Labour cost esc'!J$14-1)</f>
        <v>26.551663385155422</v>
      </c>
      <c r="X77" s="36">
        <f>R77*('Labour cost esc'!K$14-1)</f>
        <v>28.217685280983755</v>
      </c>
      <c r="Y77" s="36">
        <f>S77*('Labour cost esc'!L$14-1)</f>
        <v>31.415903642287049</v>
      </c>
      <c r="Z77" s="36">
        <f>T77*('Labour cost esc'!M$14-1)</f>
        <v>31.668023403140975</v>
      </c>
      <c r="AA77" s="36">
        <f>U77*('Labour cost esc'!N$14-1)</f>
        <v>33.241241094131091</v>
      </c>
      <c r="AB77" s="43">
        <f t="shared" si="29"/>
        <v>151.09451680569831</v>
      </c>
      <c r="AC77" s="37">
        <f t="shared" si="31"/>
        <v>654.45166338515537</v>
      </c>
      <c r="AD77" s="36">
        <f t="shared" si="32"/>
        <v>656.11768528098378</v>
      </c>
      <c r="AE77" s="36">
        <f t="shared" si="33"/>
        <v>691.41590364228705</v>
      </c>
      <c r="AF77" s="36">
        <f t="shared" si="34"/>
        <v>661.66802340314098</v>
      </c>
      <c r="AG77" s="36">
        <f t="shared" si="35"/>
        <v>661.14124109413103</v>
      </c>
      <c r="AH77" s="45">
        <f t="shared" si="36"/>
        <v>3324.7945168056985</v>
      </c>
    </row>
    <row r="78" spans="1:34" s="32" customFormat="1" ht="12.75" customHeight="1" x14ac:dyDescent="0.2">
      <c r="A78" s="7" t="s">
        <v>264</v>
      </c>
      <c r="B78" s="7" t="s">
        <v>107</v>
      </c>
      <c r="C78" s="7" t="s">
        <v>250</v>
      </c>
      <c r="D78" s="7" t="s">
        <v>52</v>
      </c>
      <c r="E78" s="98">
        <f t="shared" si="22"/>
        <v>0</v>
      </c>
      <c r="F78" s="98">
        <f t="shared" si="23"/>
        <v>0</v>
      </c>
      <c r="G78" s="98">
        <f t="shared" si="24"/>
        <v>0</v>
      </c>
      <c r="H78" s="98">
        <f t="shared" si="25"/>
        <v>0</v>
      </c>
      <c r="I78" s="98">
        <f t="shared" si="26"/>
        <v>0</v>
      </c>
      <c r="J78" s="43">
        <f t="shared" si="27"/>
        <v>0</v>
      </c>
      <c r="K78" s="98"/>
      <c r="L78" s="98"/>
      <c r="M78" s="98"/>
      <c r="N78" s="98"/>
      <c r="O78" s="98"/>
      <c r="P78" s="43">
        <f t="shared" si="30"/>
        <v>0</v>
      </c>
      <c r="Q78" s="38">
        <v>390.82400000000001</v>
      </c>
      <c r="R78" s="35">
        <v>390.82400000000001</v>
      </c>
      <c r="S78" s="35">
        <v>390.82400000000001</v>
      </c>
      <c r="T78" s="35">
        <v>390.82400000000001</v>
      </c>
      <c r="U78" s="35">
        <v>390.82400000000001</v>
      </c>
      <c r="V78" s="43">
        <f t="shared" si="28"/>
        <v>1954.1200000000001</v>
      </c>
      <c r="W78" s="37">
        <f>Q78*('Labour cost esc'!J$14-1)</f>
        <v>16.526560424972104</v>
      </c>
      <c r="X78" s="36">
        <f>R78*('Labour cost esc'!K$14-1)</f>
        <v>17.563542972217224</v>
      </c>
      <c r="Y78" s="36">
        <f>S78*('Labour cost esc'!L$14-1)</f>
        <v>18.603165341050293</v>
      </c>
      <c r="Z78" s="36">
        <f>T78*('Labour cost esc'!M$14-1)</f>
        <v>19.645434251601856</v>
      </c>
      <c r="AA78" s="36">
        <f>U78*('Labour cost esc'!N$14-1)</f>
        <v>20.690356441109554</v>
      </c>
      <c r="AB78" s="43">
        <f t="shared" si="29"/>
        <v>93.029059430951023</v>
      </c>
      <c r="AC78" s="37">
        <f t="shared" si="31"/>
        <v>407.35056042497212</v>
      </c>
      <c r="AD78" s="36">
        <f t="shared" si="32"/>
        <v>408.38754297221726</v>
      </c>
      <c r="AE78" s="36">
        <f t="shared" si="33"/>
        <v>409.42716534105028</v>
      </c>
      <c r="AF78" s="36">
        <f t="shared" si="34"/>
        <v>410.46943425160185</v>
      </c>
      <c r="AG78" s="36">
        <f t="shared" si="35"/>
        <v>411.51435644110956</v>
      </c>
      <c r="AH78" s="45">
        <f t="shared" si="36"/>
        <v>2047.1490594309512</v>
      </c>
    </row>
    <row r="79" spans="1:34" s="32" customFormat="1" ht="12.75" customHeight="1" x14ac:dyDescent="0.2">
      <c r="A79" s="7" t="s">
        <v>265</v>
      </c>
      <c r="B79" s="7" t="s">
        <v>107</v>
      </c>
      <c r="C79" s="7" t="s">
        <v>250</v>
      </c>
      <c r="D79" s="7" t="s">
        <v>45</v>
      </c>
      <c r="E79" s="98">
        <f t="shared" si="22"/>
        <v>0</v>
      </c>
      <c r="F79" s="98">
        <f t="shared" si="23"/>
        <v>0</v>
      </c>
      <c r="G79" s="98">
        <f t="shared" si="24"/>
        <v>0</v>
      </c>
      <c r="H79" s="98">
        <f t="shared" si="25"/>
        <v>0</v>
      </c>
      <c r="I79" s="98">
        <f t="shared" si="26"/>
        <v>0</v>
      </c>
      <c r="J79" s="43">
        <f t="shared" si="27"/>
        <v>0</v>
      </c>
      <c r="K79" s="98"/>
      <c r="L79" s="98"/>
      <c r="M79" s="98"/>
      <c r="N79" s="98"/>
      <c r="O79" s="98"/>
      <c r="P79" s="43">
        <f t="shared" si="30"/>
        <v>0</v>
      </c>
      <c r="Q79" s="38">
        <v>285.863</v>
      </c>
      <c r="R79" s="35">
        <v>285.863</v>
      </c>
      <c r="S79" s="35">
        <v>285.863</v>
      </c>
      <c r="T79" s="35">
        <v>285.863</v>
      </c>
      <c r="U79" s="35">
        <v>285.863</v>
      </c>
      <c r="V79" s="43">
        <f t="shared" si="28"/>
        <v>1429.3150000000001</v>
      </c>
      <c r="W79" s="37">
        <f>Q79*('Labour cost esc'!J$14-1)</f>
        <v>12.088132107454507</v>
      </c>
      <c r="X79" s="36">
        <f>R79*('Labour cost esc'!K$14-1)</f>
        <v>12.84661915508498</v>
      </c>
      <c r="Y79" s="36">
        <f>S79*('Labour cost esc'!L$14-1)</f>
        <v>13.60703706499258</v>
      </c>
      <c r="Z79" s="36">
        <f>T79*('Labour cost esc'!M$14-1)</f>
        <v>14.369390752527124</v>
      </c>
      <c r="AA79" s="36">
        <f>U79*('Labour cost esc'!N$14-1)</f>
        <v>15.133685145551196</v>
      </c>
      <c r="AB79" s="43">
        <f t="shared" si="29"/>
        <v>68.044864225610382</v>
      </c>
      <c r="AC79" s="37">
        <f t="shared" si="31"/>
        <v>297.9511321074545</v>
      </c>
      <c r="AD79" s="36">
        <f t="shared" si="32"/>
        <v>298.70961915508497</v>
      </c>
      <c r="AE79" s="36">
        <f t="shared" si="33"/>
        <v>299.4700370649926</v>
      </c>
      <c r="AF79" s="36">
        <f t="shared" si="34"/>
        <v>300.23239075252712</v>
      </c>
      <c r="AG79" s="36">
        <f t="shared" si="35"/>
        <v>300.99668514555117</v>
      </c>
      <c r="AH79" s="45">
        <f t="shared" si="36"/>
        <v>1497.3598642256102</v>
      </c>
    </row>
    <row r="80" spans="1:34" s="32" customFormat="1" ht="12.75" customHeight="1" x14ac:dyDescent="0.2">
      <c r="A80" s="7" t="s">
        <v>266</v>
      </c>
      <c r="B80" s="7" t="s">
        <v>107</v>
      </c>
      <c r="C80" s="7" t="s">
        <v>250</v>
      </c>
      <c r="D80" s="7" t="s">
        <v>52</v>
      </c>
      <c r="E80" s="98">
        <f t="shared" si="22"/>
        <v>0</v>
      </c>
      <c r="F80" s="98">
        <f t="shared" si="23"/>
        <v>0</v>
      </c>
      <c r="G80" s="98">
        <f t="shared" si="24"/>
        <v>0</v>
      </c>
      <c r="H80" s="98">
        <f t="shared" si="25"/>
        <v>0</v>
      </c>
      <c r="I80" s="98">
        <f t="shared" si="26"/>
        <v>0</v>
      </c>
      <c r="J80" s="43">
        <f t="shared" si="27"/>
        <v>0</v>
      </c>
      <c r="K80" s="98"/>
      <c r="L80" s="98"/>
      <c r="M80" s="98"/>
      <c r="N80" s="98"/>
      <c r="O80" s="98"/>
      <c r="P80" s="43">
        <f t="shared" si="30"/>
        <v>0</v>
      </c>
      <c r="Q80" s="38">
        <v>108.7</v>
      </c>
      <c r="R80" s="35">
        <v>159.4</v>
      </c>
      <c r="S80" s="35">
        <v>126.8</v>
      </c>
      <c r="T80" s="35">
        <v>82.2</v>
      </c>
      <c r="U80" s="35">
        <v>108.7</v>
      </c>
      <c r="V80" s="43">
        <f t="shared" si="28"/>
        <v>585.80000000000007</v>
      </c>
      <c r="W80" s="37">
        <f>Q80*('Labour cost esc'!J$14-1)</f>
        <v>4.5965373625838426</v>
      </c>
      <c r="X80" s="36">
        <f>R80*('Labour cost esc'!K$14-1)</f>
        <v>7.163400276777848</v>
      </c>
      <c r="Y80" s="36">
        <f>S80*('Labour cost esc'!L$14-1)</f>
        <v>6.0356614876393904</v>
      </c>
      <c r="Z80" s="36">
        <f>T80*('Labour cost esc'!M$14-1)</f>
        <v>4.1319230535526801</v>
      </c>
      <c r="AA80" s="36">
        <f>U80*('Labour cost esc'!N$14-1)</f>
        <v>5.7546152363944092</v>
      </c>
      <c r="AB80" s="43">
        <f t="shared" si="29"/>
        <v>27.682137416948173</v>
      </c>
      <c r="AC80" s="37">
        <f t="shared" si="31"/>
        <v>113.29653736258385</v>
      </c>
      <c r="AD80" s="36">
        <f t="shared" si="32"/>
        <v>166.56340027677786</v>
      </c>
      <c r="AE80" s="36">
        <f t="shared" si="33"/>
        <v>132.83566148763938</v>
      </c>
      <c r="AF80" s="36">
        <f t="shared" si="34"/>
        <v>86.331923053552686</v>
      </c>
      <c r="AG80" s="36">
        <f t="shared" si="35"/>
        <v>114.45461523639442</v>
      </c>
      <c r="AH80" s="45">
        <f t="shared" si="36"/>
        <v>613.48213741694815</v>
      </c>
    </row>
    <row r="81" spans="1:34" s="32" customFormat="1" ht="12.75" customHeight="1" x14ac:dyDescent="0.2">
      <c r="A81" s="7" t="s">
        <v>267</v>
      </c>
      <c r="B81" s="7" t="s">
        <v>107</v>
      </c>
      <c r="C81" s="7" t="s">
        <v>250</v>
      </c>
      <c r="D81" s="7" t="s">
        <v>52</v>
      </c>
      <c r="E81" s="98">
        <f t="shared" si="22"/>
        <v>0</v>
      </c>
      <c r="F81" s="98">
        <f t="shared" si="23"/>
        <v>0</v>
      </c>
      <c r="G81" s="98">
        <f t="shared" si="24"/>
        <v>0</v>
      </c>
      <c r="H81" s="98">
        <f t="shared" si="25"/>
        <v>0</v>
      </c>
      <c r="I81" s="98">
        <f t="shared" si="26"/>
        <v>0</v>
      </c>
      <c r="J81" s="43">
        <f t="shared" si="27"/>
        <v>0</v>
      </c>
      <c r="K81" s="98"/>
      <c r="L81" s="98"/>
      <c r="M81" s="98"/>
      <c r="N81" s="98"/>
      <c r="O81" s="98"/>
      <c r="P81" s="43">
        <f t="shared" si="30"/>
        <v>0</v>
      </c>
      <c r="Q81" s="38">
        <v>61.7</v>
      </c>
      <c r="R81" s="35">
        <v>38.6</v>
      </c>
      <c r="S81" s="35">
        <v>44.6</v>
      </c>
      <c r="T81" s="35">
        <v>0</v>
      </c>
      <c r="U81" s="35">
        <v>61.7</v>
      </c>
      <c r="V81" s="43">
        <f t="shared" si="28"/>
        <v>206.60000000000002</v>
      </c>
      <c r="W81" s="37">
        <f>Q81*('Labour cost esc'!J$14-1)</f>
        <v>2.609074105532871</v>
      </c>
      <c r="X81" s="36">
        <f>R81*('Labour cost esc'!K$14-1)</f>
        <v>1.7346753493326532</v>
      </c>
      <c r="Y81" s="36">
        <f>S81*('Labour cost esc'!L$14-1)</f>
        <v>2.1229534885545491</v>
      </c>
      <c r="Z81" s="36">
        <f>T81*('Labour cost esc'!M$14-1)</f>
        <v>0</v>
      </c>
      <c r="AA81" s="36">
        <f>U81*('Labour cost esc'!N$14-1)</f>
        <v>3.2664191360214816</v>
      </c>
      <c r="AB81" s="43">
        <f t="shared" si="29"/>
        <v>9.7331220794415536</v>
      </c>
      <c r="AC81" s="37">
        <f t="shared" si="31"/>
        <v>64.309074105532872</v>
      </c>
      <c r="AD81" s="36">
        <f t="shared" si="32"/>
        <v>40.334675349332656</v>
      </c>
      <c r="AE81" s="36">
        <f t="shared" si="33"/>
        <v>46.722953488554552</v>
      </c>
      <c r="AF81" s="36">
        <f t="shared" si="34"/>
        <v>0</v>
      </c>
      <c r="AG81" s="36">
        <f t="shared" si="35"/>
        <v>64.966419136021486</v>
      </c>
      <c r="AH81" s="45">
        <f t="shared" si="36"/>
        <v>216.33312207944158</v>
      </c>
    </row>
    <row r="82" spans="1:34" s="32" customFormat="1" ht="12.75" customHeight="1" x14ac:dyDescent="0.2">
      <c r="A82" s="7" t="s">
        <v>268</v>
      </c>
      <c r="B82" s="7" t="s">
        <v>107</v>
      </c>
      <c r="C82" s="7" t="s">
        <v>250</v>
      </c>
      <c r="D82" s="7" t="s">
        <v>52</v>
      </c>
      <c r="E82" s="98">
        <f t="shared" si="22"/>
        <v>0</v>
      </c>
      <c r="F82" s="98">
        <f t="shared" si="23"/>
        <v>0</v>
      </c>
      <c r="G82" s="98">
        <f t="shared" si="24"/>
        <v>0</v>
      </c>
      <c r="H82" s="98">
        <f t="shared" si="25"/>
        <v>0</v>
      </c>
      <c r="I82" s="98">
        <f t="shared" si="26"/>
        <v>0</v>
      </c>
      <c r="J82" s="43">
        <f t="shared" si="27"/>
        <v>0</v>
      </c>
      <c r="K82" s="98"/>
      <c r="L82" s="98"/>
      <c r="M82" s="98"/>
      <c r="N82" s="98"/>
      <c r="O82" s="98"/>
      <c r="P82" s="43">
        <f t="shared" si="30"/>
        <v>0</v>
      </c>
      <c r="Q82" s="38">
        <v>65</v>
      </c>
      <c r="R82" s="35">
        <v>30</v>
      </c>
      <c r="S82" s="35">
        <v>30</v>
      </c>
      <c r="T82" s="35">
        <v>30</v>
      </c>
      <c r="U82" s="35">
        <v>30</v>
      </c>
      <c r="V82" s="43">
        <f t="shared" si="28"/>
        <v>185</v>
      </c>
      <c r="W82" s="37">
        <f>Q82*('Labour cost esc'!J$14-1)</f>
        <v>2.7486193980492155</v>
      </c>
      <c r="X82" s="36">
        <f>R82*('Labour cost esc'!K$14-1)</f>
        <v>1.3481932766834093</v>
      </c>
      <c r="Y82" s="36">
        <f>S82*('Labour cost esc'!L$14-1)</f>
        <v>1.4279956201039568</v>
      </c>
      <c r="Z82" s="36">
        <f>T82*('Labour cost esc'!M$14-1)</f>
        <v>1.5080011144352845</v>
      </c>
      <c r="AA82" s="36">
        <f>U82*('Labour cost esc'!N$14-1)</f>
        <v>1.5882102768337836</v>
      </c>
      <c r="AB82" s="43">
        <f t="shared" si="29"/>
        <v>8.6210196861056509</v>
      </c>
      <c r="AC82" s="37">
        <f t="shared" si="31"/>
        <v>67.748619398049215</v>
      </c>
      <c r="AD82" s="36">
        <f t="shared" si="32"/>
        <v>31.348193276683411</v>
      </c>
      <c r="AE82" s="36">
        <f t="shared" si="33"/>
        <v>31.427995620103957</v>
      </c>
      <c r="AF82" s="36">
        <f t="shared" si="34"/>
        <v>31.508001114435285</v>
      </c>
      <c r="AG82" s="36">
        <f t="shared" si="35"/>
        <v>31.588210276833784</v>
      </c>
      <c r="AH82" s="45">
        <f t="shared" si="36"/>
        <v>193.62101968610565</v>
      </c>
    </row>
    <row r="83" spans="1:34" s="32" customFormat="1" ht="12.75" customHeight="1" x14ac:dyDescent="0.2">
      <c r="A83" s="7" t="s">
        <v>269</v>
      </c>
      <c r="B83" s="7" t="s">
        <v>66</v>
      </c>
      <c r="C83" s="7" t="s">
        <v>250</v>
      </c>
      <c r="D83" s="7" t="s">
        <v>58</v>
      </c>
      <c r="E83" s="98">
        <f t="shared" si="22"/>
        <v>0</v>
      </c>
      <c r="F83" s="98">
        <f t="shared" si="23"/>
        <v>0</v>
      </c>
      <c r="G83" s="98">
        <f t="shared" si="24"/>
        <v>0</v>
      </c>
      <c r="H83" s="98">
        <f t="shared" si="25"/>
        <v>0</v>
      </c>
      <c r="I83" s="98">
        <f t="shared" si="26"/>
        <v>0</v>
      </c>
      <c r="J83" s="43">
        <f t="shared" si="27"/>
        <v>0</v>
      </c>
      <c r="K83" s="98"/>
      <c r="L83" s="98"/>
      <c r="M83" s="98"/>
      <c r="N83" s="98"/>
      <c r="O83" s="98"/>
      <c r="P83" s="43">
        <f t="shared" si="30"/>
        <v>0</v>
      </c>
      <c r="Q83" s="38">
        <v>200</v>
      </c>
      <c r="R83" s="35">
        <v>200</v>
      </c>
      <c r="S83" s="35">
        <v>200</v>
      </c>
      <c r="T83" s="35">
        <v>200</v>
      </c>
      <c r="U83" s="35">
        <v>200</v>
      </c>
      <c r="V83" s="43">
        <f t="shared" si="28"/>
        <v>1000</v>
      </c>
      <c r="W83" s="37">
        <f>Q83*('Labour cost esc'!J$14-1)</f>
        <v>8.4572904555360484</v>
      </c>
      <c r="X83" s="36">
        <f>R83*('Labour cost esc'!K$14-1)</f>
        <v>8.9879551778893951</v>
      </c>
      <c r="Y83" s="36">
        <f>S83*('Labour cost esc'!L$14-1)</f>
        <v>9.519970800693045</v>
      </c>
      <c r="Z83" s="36">
        <f>T83*('Labour cost esc'!M$14-1)</f>
        <v>10.053340762901897</v>
      </c>
      <c r="AA83" s="36">
        <f>U83*('Labour cost esc'!N$14-1)</f>
        <v>10.588068512225224</v>
      </c>
      <c r="AB83" s="43">
        <f t="shared" si="29"/>
        <v>47.606625709245606</v>
      </c>
      <c r="AC83" s="37">
        <f t="shared" si="31"/>
        <v>208.45729045553605</v>
      </c>
      <c r="AD83" s="36">
        <f t="shared" si="32"/>
        <v>208.9879551778894</v>
      </c>
      <c r="AE83" s="36">
        <f t="shared" si="33"/>
        <v>209.51997080069305</v>
      </c>
      <c r="AF83" s="36">
        <f t="shared" si="34"/>
        <v>210.05334076290188</v>
      </c>
      <c r="AG83" s="36">
        <f t="shared" si="35"/>
        <v>210.58806851222522</v>
      </c>
      <c r="AH83" s="45">
        <f t="shared" si="36"/>
        <v>1047.6066257092455</v>
      </c>
    </row>
    <row r="84" spans="1:34" s="32" customFormat="1" ht="12.75" customHeight="1" x14ac:dyDescent="0.2">
      <c r="A84" s="7" t="s">
        <v>67</v>
      </c>
      <c r="B84" s="7" t="s">
        <v>66</v>
      </c>
      <c r="C84" s="7" t="s">
        <v>250</v>
      </c>
      <c r="D84" s="7" t="s">
        <v>58</v>
      </c>
      <c r="E84" s="98">
        <f t="shared" si="22"/>
        <v>0</v>
      </c>
      <c r="F84" s="98">
        <f t="shared" si="23"/>
        <v>0</v>
      </c>
      <c r="G84" s="98">
        <f t="shared" si="24"/>
        <v>0</v>
      </c>
      <c r="H84" s="98">
        <f t="shared" si="25"/>
        <v>0</v>
      </c>
      <c r="I84" s="98">
        <f t="shared" si="26"/>
        <v>0</v>
      </c>
      <c r="J84" s="43">
        <f t="shared" si="27"/>
        <v>0</v>
      </c>
      <c r="K84" s="98"/>
      <c r="L84" s="98"/>
      <c r="M84" s="98"/>
      <c r="N84" s="98"/>
      <c r="O84" s="98"/>
      <c r="P84" s="43">
        <f t="shared" si="30"/>
        <v>0</v>
      </c>
      <c r="Q84" s="38">
        <v>500</v>
      </c>
      <c r="R84" s="35">
        <v>500</v>
      </c>
      <c r="S84" s="35">
        <v>500</v>
      </c>
      <c r="T84" s="35">
        <v>500</v>
      </c>
      <c r="U84" s="35">
        <v>500</v>
      </c>
      <c r="V84" s="43">
        <f t="shared" si="28"/>
        <v>2500</v>
      </c>
      <c r="W84" s="37">
        <f>Q84*('Labour cost esc'!J$14-1)</f>
        <v>21.14322613884012</v>
      </c>
      <c r="X84" s="36">
        <f>R84*('Labour cost esc'!K$14-1)</f>
        <v>22.469887944723489</v>
      </c>
      <c r="Y84" s="36">
        <f>S84*('Labour cost esc'!L$14-1)</f>
        <v>23.799927001732613</v>
      </c>
      <c r="Z84" s="36">
        <f>T84*('Labour cost esc'!M$14-1)</f>
        <v>25.133351907254742</v>
      </c>
      <c r="AA84" s="36">
        <f>U84*('Labour cost esc'!N$14-1)</f>
        <v>26.470171280563058</v>
      </c>
      <c r="AB84" s="43">
        <f t="shared" si="29"/>
        <v>119.016564273114</v>
      </c>
      <c r="AC84" s="37">
        <f t="shared" si="31"/>
        <v>521.14322613884008</v>
      </c>
      <c r="AD84" s="36">
        <f t="shared" si="32"/>
        <v>522.4698879447235</v>
      </c>
      <c r="AE84" s="36">
        <f t="shared" si="33"/>
        <v>523.79992700173261</v>
      </c>
      <c r="AF84" s="36">
        <f t="shared" si="34"/>
        <v>525.13335190725479</v>
      </c>
      <c r="AG84" s="36">
        <f t="shared" si="35"/>
        <v>526.47017128056302</v>
      </c>
      <c r="AH84" s="45">
        <f t="shared" si="36"/>
        <v>2619.016564273114</v>
      </c>
    </row>
    <row r="85" spans="1:34" s="32" customFormat="1" ht="12.75" customHeight="1" x14ac:dyDescent="0.2">
      <c r="A85" s="7" t="s">
        <v>270</v>
      </c>
      <c r="B85" s="7" t="s">
        <v>66</v>
      </c>
      <c r="C85" s="7" t="s">
        <v>250</v>
      </c>
      <c r="D85" s="7" t="s">
        <v>58</v>
      </c>
      <c r="E85" s="98">
        <f t="shared" si="22"/>
        <v>0</v>
      </c>
      <c r="F85" s="98">
        <f t="shared" si="23"/>
        <v>0</v>
      </c>
      <c r="G85" s="98">
        <f t="shared" si="24"/>
        <v>0</v>
      </c>
      <c r="H85" s="98">
        <f t="shared" si="25"/>
        <v>0</v>
      </c>
      <c r="I85" s="98">
        <f t="shared" si="26"/>
        <v>0</v>
      </c>
      <c r="J85" s="43">
        <f t="shared" si="27"/>
        <v>0</v>
      </c>
      <c r="K85" s="98"/>
      <c r="L85" s="98"/>
      <c r="M85" s="98"/>
      <c r="N85" s="98"/>
      <c r="O85" s="98"/>
      <c r="P85" s="43">
        <f t="shared" si="30"/>
        <v>0</v>
      </c>
      <c r="Q85" s="38">
        <v>185</v>
      </c>
      <c r="R85" s="35">
        <v>185</v>
      </c>
      <c r="S85" s="35">
        <v>185</v>
      </c>
      <c r="T85" s="35">
        <v>185</v>
      </c>
      <c r="U85" s="35">
        <v>185</v>
      </c>
      <c r="V85" s="43">
        <f t="shared" si="28"/>
        <v>925</v>
      </c>
      <c r="W85" s="37">
        <f>Q85*('Labour cost esc'!J$14-1)</f>
        <v>7.8229936713708446</v>
      </c>
      <c r="X85" s="36">
        <f>R85*('Labour cost esc'!K$14-1)</f>
        <v>8.3138585395476898</v>
      </c>
      <c r="Y85" s="36">
        <f>S85*('Labour cost esc'!L$14-1)</f>
        <v>8.8059729906410666</v>
      </c>
      <c r="Z85" s="36">
        <f>T85*('Labour cost esc'!M$14-1)</f>
        <v>9.2993402056842545</v>
      </c>
      <c r="AA85" s="36">
        <f>U85*('Labour cost esc'!N$14-1)</f>
        <v>9.7939633738083316</v>
      </c>
      <c r="AB85" s="43">
        <f t="shared" si="29"/>
        <v>44.036128781052184</v>
      </c>
      <c r="AC85" s="37">
        <f t="shared" si="31"/>
        <v>192.82299367137085</v>
      </c>
      <c r="AD85" s="36">
        <f t="shared" si="32"/>
        <v>193.31385853954768</v>
      </c>
      <c r="AE85" s="36">
        <f t="shared" si="33"/>
        <v>193.80597299064107</v>
      </c>
      <c r="AF85" s="36">
        <f t="shared" si="34"/>
        <v>194.29934020568425</v>
      </c>
      <c r="AG85" s="36">
        <f t="shared" si="35"/>
        <v>194.79396337380834</v>
      </c>
      <c r="AH85" s="45">
        <f t="shared" si="36"/>
        <v>969.03612878105218</v>
      </c>
    </row>
    <row r="86" spans="1:34" s="32" customFormat="1" ht="12.75" customHeight="1" x14ac:dyDescent="0.2">
      <c r="A86" s="7" t="s">
        <v>271</v>
      </c>
      <c r="B86" s="7" t="s">
        <v>66</v>
      </c>
      <c r="C86" s="7" t="s">
        <v>250</v>
      </c>
      <c r="D86" s="7" t="s">
        <v>199</v>
      </c>
      <c r="E86" s="98">
        <f t="shared" si="22"/>
        <v>0</v>
      </c>
      <c r="F86" s="98">
        <f t="shared" si="23"/>
        <v>0</v>
      </c>
      <c r="G86" s="98">
        <f t="shared" si="24"/>
        <v>0</v>
      </c>
      <c r="H86" s="98">
        <f t="shared" si="25"/>
        <v>0</v>
      </c>
      <c r="I86" s="98">
        <f t="shared" si="26"/>
        <v>0</v>
      </c>
      <c r="J86" s="43">
        <f t="shared" si="27"/>
        <v>0</v>
      </c>
      <c r="K86" s="98"/>
      <c r="L86" s="98"/>
      <c r="M86" s="98"/>
      <c r="N86" s="98"/>
      <c r="O86" s="98"/>
      <c r="P86" s="43">
        <f t="shared" si="30"/>
        <v>0</v>
      </c>
      <c r="Q86" s="38">
        <v>100</v>
      </c>
      <c r="R86" s="35">
        <v>100</v>
      </c>
      <c r="S86" s="35">
        <v>0</v>
      </c>
      <c r="T86" s="35">
        <v>0</v>
      </c>
      <c r="U86" s="35">
        <v>0</v>
      </c>
      <c r="V86" s="43">
        <f t="shared" si="28"/>
        <v>200</v>
      </c>
      <c r="W86" s="37">
        <f>Q86*('Labour cost esc'!J$14-1)</f>
        <v>4.2286452277680242</v>
      </c>
      <c r="X86" s="36">
        <f>R86*('Labour cost esc'!K$14-1)</f>
        <v>4.4939775889446976</v>
      </c>
      <c r="Y86" s="36">
        <f>S86*('Labour cost esc'!L$14-1)</f>
        <v>0</v>
      </c>
      <c r="Z86" s="36">
        <f>T86*('Labour cost esc'!M$14-1)</f>
        <v>0</v>
      </c>
      <c r="AA86" s="36">
        <f>U86*('Labour cost esc'!N$14-1)</f>
        <v>0</v>
      </c>
      <c r="AB86" s="43">
        <f t="shared" si="29"/>
        <v>8.7226228167127218</v>
      </c>
      <c r="AC86" s="37">
        <f t="shared" si="31"/>
        <v>104.22864522776803</v>
      </c>
      <c r="AD86" s="36">
        <f t="shared" si="32"/>
        <v>104.4939775889447</v>
      </c>
      <c r="AE86" s="36">
        <f t="shared" si="33"/>
        <v>0</v>
      </c>
      <c r="AF86" s="36">
        <f t="shared" si="34"/>
        <v>0</v>
      </c>
      <c r="AG86" s="36">
        <f t="shared" si="35"/>
        <v>0</v>
      </c>
      <c r="AH86" s="45">
        <f t="shared" si="36"/>
        <v>208.72262281671271</v>
      </c>
    </row>
    <row r="87" spans="1:34" s="32" customFormat="1" ht="12.75" customHeight="1" x14ac:dyDescent="0.2">
      <c r="A87" s="7" t="s">
        <v>272</v>
      </c>
      <c r="B87" s="7" t="s">
        <v>66</v>
      </c>
      <c r="C87" s="7" t="s">
        <v>250</v>
      </c>
      <c r="D87" s="7" t="s">
        <v>199</v>
      </c>
      <c r="E87" s="98">
        <f t="shared" si="22"/>
        <v>0</v>
      </c>
      <c r="F87" s="98">
        <f t="shared" si="23"/>
        <v>0</v>
      </c>
      <c r="G87" s="98">
        <f t="shared" si="24"/>
        <v>0</v>
      </c>
      <c r="H87" s="98">
        <f t="shared" si="25"/>
        <v>0</v>
      </c>
      <c r="I87" s="98">
        <f t="shared" si="26"/>
        <v>0</v>
      </c>
      <c r="J87" s="43">
        <f t="shared" si="27"/>
        <v>0</v>
      </c>
      <c r="K87" s="98"/>
      <c r="L87" s="98"/>
      <c r="M87" s="98"/>
      <c r="N87" s="98"/>
      <c r="O87" s="98"/>
      <c r="P87" s="43">
        <f t="shared" si="30"/>
        <v>0</v>
      </c>
      <c r="Q87" s="38">
        <v>249</v>
      </c>
      <c r="R87" s="35">
        <v>0</v>
      </c>
      <c r="S87" s="35">
        <v>105</v>
      </c>
      <c r="T87" s="35">
        <v>0</v>
      </c>
      <c r="U87" s="35">
        <v>105</v>
      </c>
      <c r="V87" s="43">
        <f t="shared" si="28"/>
        <v>459</v>
      </c>
      <c r="W87" s="37">
        <f>Q87*('Labour cost esc'!J$14-1)</f>
        <v>10.529326617142381</v>
      </c>
      <c r="X87" s="36">
        <f>R87*('Labour cost esc'!K$14-1)</f>
        <v>0</v>
      </c>
      <c r="Y87" s="36">
        <f>S87*('Labour cost esc'!L$14-1)</f>
        <v>4.9979846703638486</v>
      </c>
      <c r="Z87" s="36">
        <f>T87*('Labour cost esc'!M$14-1)</f>
        <v>0</v>
      </c>
      <c r="AA87" s="36">
        <f>U87*('Labour cost esc'!N$14-1)</f>
        <v>5.5587359689182421</v>
      </c>
      <c r="AB87" s="43">
        <f t="shared" si="29"/>
        <v>21.086047256424472</v>
      </c>
      <c r="AC87" s="37">
        <f t="shared" si="31"/>
        <v>259.52932661714237</v>
      </c>
      <c r="AD87" s="36">
        <f t="shared" si="32"/>
        <v>0</v>
      </c>
      <c r="AE87" s="36">
        <f t="shared" si="33"/>
        <v>109.99798467036385</v>
      </c>
      <c r="AF87" s="36">
        <f t="shared" si="34"/>
        <v>0</v>
      </c>
      <c r="AG87" s="36">
        <f t="shared" si="35"/>
        <v>110.55873596891824</v>
      </c>
      <c r="AH87" s="45">
        <f t="shared" si="36"/>
        <v>480.08604725642448</v>
      </c>
    </row>
    <row r="88" spans="1:34" s="32" customFormat="1" ht="12.75" customHeight="1" x14ac:dyDescent="0.2">
      <c r="A88" s="7" t="s">
        <v>273</v>
      </c>
      <c r="B88" s="7" t="s">
        <v>66</v>
      </c>
      <c r="C88" s="7" t="s">
        <v>250</v>
      </c>
      <c r="D88" s="7" t="s">
        <v>58</v>
      </c>
      <c r="E88" s="98">
        <f t="shared" si="22"/>
        <v>0</v>
      </c>
      <c r="F88" s="98">
        <f t="shared" si="23"/>
        <v>0</v>
      </c>
      <c r="G88" s="98">
        <f t="shared" si="24"/>
        <v>0</v>
      </c>
      <c r="H88" s="98">
        <f t="shared" si="25"/>
        <v>0</v>
      </c>
      <c r="I88" s="98">
        <f t="shared" si="26"/>
        <v>0</v>
      </c>
      <c r="J88" s="43">
        <f t="shared" si="27"/>
        <v>0</v>
      </c>
      <c r="K88" s="98"/>
      <c r="L88" s="98"/>
      <c r="M88" s="98"/>
      <c r="N88" s="98"/>
      <c r="O88" s="98"/>
      <c r="P88" s="43">
        <f t="shared" si="30"/>
        <v>0</v>
      </c>
      <c r="Q88" s="38">
        <v>150</v>
      </c>
      <c r="R88" s="35">
        <v>150</v>
      </c>
      <c r="S88" s="35">
        <v>150</v>
      </c>
      <c r="T88" s="35">
        <v>50</v>
      </c>
      <c r="U88" s="35">
        <v>50</v>
      </c>
      <c r="V88" s="43">
        <f t="shared" si="28"/>
        <v>550</v>
      </c>
      <c r="W88" s="37">
        <f>Q88*('Labour cost esc'!J$14-1)</f>
        <v>6.3429678416520368</v>
      </c>
      <c r="X88" s="36">
        <f>R88*('Labour cost esc'!K$14-1)</f>
        <v>6.7409663834170459</v>
      </c>
      <c r="Y88" s="36">
        <f>S88*('Labour cost esc'!L$14-1)</f>
        <v>7.1399781005197838</v>
      </c>
      <c r="Z88" s="36">
        <f>T88*('Labour cost esc'!M$14-1)</f>
        <v>2.5133351907254742</v>
      </c>
      <c r="AA88" s="36">
        <f>U88*('Labour cost esc'!N$14-1)</f>
        <v>2.647017128056306</v>
      </c>
      <c r="AB88" s="43">
        <f t="shared" si="29"/>
        <v>25.384264644370646</v>
      </c>
      <c r="AC88" s="37">
        <f t="shared" si="31"/>
        <v>156.34296784165204</v>
      </c>
      <c r="AD88" s="36">
        <f t="shared" si="32"/>
        <v>156.74096638341706</v>
      </c>
      <c r="AE88" s="36">
        <f t="shared" si="33"/>
        <v>157.13997810051978</v>
      </c>
      <c r="AF88" s="36">
        <f t="shared" si="34"/>
        <v>52.513335190725471</v>
      </c>
      <c r="AG88" s="36">
        <f t="shared" si="35"/>
        <v>52.647017128056305</v>
      </c>
      <c r="AH88" s="45">
        <f t="shared" si="36"/>
        <v>575.38426464437066</v>
      </c>
    </row>
    <row r="89" spans="1:34" s="32" customFormat="1" ht="12.75" customHeight="1" x14ac:dyDescent="0.2">
      <c r="A89" s="7" t="s">
        <v>274</v>
      </c>
      <c r="B89" s="7" t="s">
        <v>47</v>
      </c>
      <c r="C89" s="7" t="s">
        <v>48</v>
      </c>
      <c r="D89" s="7" t="s">
        <v>52</v>
      </c>
      <c r="E89" s="98">
        <f t="shared" si="22"/>
        <v>0</v>
      </c>
      <c r="F89" s="98">
        <f t="shared" si="23"/>
        <v>0</v>
      </c>
      <c r="G89" s="98">
        <f t="shared" si="24"/>
        <v>0</v>
      </c>
      <c r="H89" s="98">
        <f t="shared" si="25"/>
        <v>0</v>
      </c>
      <c r="I89" s="98">
        <f t="shared" si="26"/>
        <v>0</v>
      </c>
      <c r="J89" s="43">
        <f t="shared" si="27"/>
        <v>0</v>
      </c>
      <c r="K89" s="98"/>
      <c r="L89" s="98"/>
      <c r="M89" s="98"/>
      <c r="N89" s="98"/>
      <c r="O89" s="98"/>
      <c r="P89" s="43">
        <f t="shared" si="30"/>
        <v>0</v>
      </c>
      <c r="Q89" s="38">
        <v>670</v>
      </c>
      <c r="R89" s="35">
        <v>0</v>
      </c>
      <c r="S89" s="35">
        <v>670</v>
      </c>
      <c r="T89" s="35">
        <v>0</v>
      </c>
      <c r="U89" s="35">
        <v>1020</v>
      </c>
      <c r="V89" s="43">
        <f t="shared" si="28"/>
        <v>2360</v>
      </c>
      <c r="W89" s="37">
        <f>Q89*('Labour cost esc'!J$14-1)</f>
        <v>28.331923026045761</v>
      </c>
      <c r="X89" s="36">
        <f>R89*('Labour cost esc'!K$14-1)</f>
        <v>0</v>
      </c>
      <c r="Y89" s="36">
        <f>S89*('Labour cost esc'!L$14-1)</f>
        <v>31.891902182321701</v>
      </c>
      <c r="Z89" s="36">
        <f>T89*('Labour cost esc'!M$14-1)</f>
        <v>0</v>
      </c>
      <c r="AA89" s="36">
        <f>U89*('Labour cost esc'!N$14-1)</f>
        <v>53.999149412348643</v>
      </c>
      <c r="AB89" s="43">
        <f t="shared" si="29"/>
        <v>114.2229746207161</v>
      </c>
      <c r="AC89" s="37">
        <f t="shared" si="31"/>
        <v>698.33192302604573</v>
      </c>
      <c r="AD89" s="36">
        <f t="shared" si="32"/>
        <v>0</v>
      </c>
      <c r="AE89" s="36">
        <f t="shared" si="33"/>
        <v>701.8919021823217</v>
      </c>
      <c r="AF89" s="36">
        <f t="shared" si="34"/>
        <v>0</v>
      </c>
      <c r="AG89" s="36">
        <f t="shared" si="35"/>
        <v>1073.9991494123487</v>
      </c>
      <c r="AH89" s="45">
        <f t="shared" si="36"/>
        <v>2474.2229746207163</v>
      </c>
    </row>
    <row r="90" spans="1:34" s="32" customFormat="1" ht="12.75" customHeight="1" x14ac:dyDescent="0.2">
      <c r="A90" s="7" t="s">
        <v>127</v>
      </c>
      <c r="B90" s="7" t="s">
        <v>47</v>
      </c>
      <c r="C90" s="7" t="s">
        <v>195</v>
      </c>
      <c r="D90" s="7" t="s">
        <v>52</v>
      </c>
      <c r="E90" s="98">
        <f t="shared" si="22"/>
        <v>0</v>
      </c>
      <c r="F90" s="98">
        <f t="shared" si="23"/>
        <v>0</v>
      </c>
      <c r="G90" s="98">
        <f t="shared" si="24"/>
        <v>0</v>
      </c>
      <c r="H90" s="98">
        <f t="shared" si="25"/>
        <v>0</v>
      </c>
      <c r="I90" s="98">
        <f t="shared" si="26"/>
        <v>0</v>
      </c>
      <c r="J90" s="43">
        <f t="shared" si="27"/>
        <v>0</v>
      </c>
      <c r="K90" s="98"/>
      <c r="L90" s="98"/>
      <c r="M90" s="98"/>
      <c r="N90" s="98"/>
      <c r="O90" s="98"/>
      <c r="P90" s="43">
        <f t="shared" si="30"/>
        <v>0</v>
      </c>
      <c r="Q90" s="38">
        <v>228.9</v>
      </c>
      <c r="R90" s="35">
        <v>228.9</v>
      </c>
      <c r="S90" s="35">
        <v>228.9</v>
      </c>
      <c r="T90" s="35">
        <v>228.9</v>
      </c>
      <c r="U90" s="35">
        <v>228.9</v>
      </c>
      <c r="V90" s="43">
        <f t="shared" si="28"/>
        <v>1144.5</v>
      </c>
      <c r="W90" s="37">
        <f>Q90*('Labour cost esc'!J$14-1)</f>
        <v>9.6793689263610077</v>
      </c>
      <c r="X90" s="36">
        <f>R90*('Labour cost esc'!K$14-1)</f>
        <v>10.286714701094413</v>
      </c>
      <c r="Y90" s="36">
        <f>S90*('Labour cost esc'!L$14-1)</f>
        <v>10.89560658139319</v>
      </c>
      <c r="Z90" s="36">
        <f>T90*('Labour cost esc'!M$14-1)</f>
        <v>11.506048503141221</v>
      </c>
      <c r="AA90" s="36">
        <f>U90*('Labour cost esc'!N$14-1)</f>
        <v>12.118044412241769</v>
      </c>
      <c r="AB90" s="43">
        <f t="shared" si="29"/>
        <v>54.485783124231602</v>
      </c>
      <c r="AC90" s="37">
        <f t="shared" si="31"/>
        <v>238.57936892636101</v>
      </c>
      <c r="AD90" s="36">
        <f t="shared" si="32"/>
        <v>239.18671470109442</v>
      </c>
      <c r="AE90" s="36">
        <f t="shared" si="33"/>
        <v>239.7956065813932</v>
      </c>
      <c r="AF90" s="36">
        <f t="shared" si="34"/>
        <v>240.40604850314122</v>
      </c>
      <c r="AG90" s="36">
        <f t="shared" si="35"/>
        <v>241.01804441224178</v>
      </c>
      <c r="AH90" s="45">
        <f t="shared" si="36"/>
        <v>1198.9857831242316</v>
      </c>
    </row>
    <row r="91" spans="1:34" s="32" customFormat="1" ht="12.75" customHeight="1" x14ac:dyDescent="0.2">
      <c r="A91" s="7" t="s">
        <v>96</v>
      </c>
      <c r="B91" s="7" t="s">
        <v>47</v>
      </c>
      <c r="C91" s="7" t="s">
        <v>195</v>
      </c>
      <c r="D91" s="7" t="s">
        <v>52</v>
      </c>
      <c r="E91" s="98">
        <f t="shared" si="22"/>
        <v>0</v>
      </c>
      <c r="F91" s="98">
        <f t="shared" si="23"/>
        <v>0</v>
      </c>
      <c r="G91" s="98">
        <f t="shared" si="24"/>
        <v>0</v>
      </c>
      <c r="H91" s="98">
        <f t="shared" si="25"/>
        <v>0</v>
      </c>
      <c r="I91" s="98">
        <f t="shared" si="26"/>
        <v>0</v>
      </c>
      <c r="J91" s="43">
        <f t="shared" si="27"/>
        <v>0</v>
      </c>
      <c r="K91" s="98"/>
      <c r="L91" s="98"/>
      <c r="M91" s="98"/>
      <c r="N91" s="98"/>
      <c r="O91" s="98"/>
      <c r="P91" s="43">
        <f t="shared" si="30"/>
        <v>0</v>
      </c>
      <c r="Q91" s="38">
        <v>342</v>
      </c>
      <c r="R91" s="35">
        <v>342</v>
      </c>
      <c r="S91" s="35">
        <v>342</v>
      </c>
      <c r="T91" s="35">
        <v>342</v>
      </c>
      <c r="U91" s="35">
        <v>342</v>
      </c>
      <c r="V91" s="43">
        <f t="shared" si="28"/>
        <v>1710</v>
      </c>
      <c r="W91" s="37">
        <f>Q91*('Labour cost esc'!J$14-1)</f>
        <v>14.461966678966643</v>
      </c>
      <c r="X91" s="36">
        <f>R91*('Labour cost esc'!K$14-1)</f>
        <v>15.369403354190865</v>
      </c>
      <c r="Y91" s="36">
        <f>S91*('Labour cost esc'!L$14-1)</f>
        <v>16.279150069185107</v>
      </c>
      <c r="Z91" s="36">
        <f>T91*('Labour cost esc'!M$14-1)</f>
        <v>17.191212704562243</v>
      </c>
      <c r="AA91" s="36">
        <f>U91*('Labour cost esc'!N$14-1)</f>
        <v>18.105597155905134</v>
      </c>
      <c r="AB91" s="43">
        <f t="shared" si="29"/>
        <v>81.407329962809996</v>
      </c>
      <c r="AC91" s="37">
        <f t="shared" si="31"/>
        <v>356.46196667896663</v>
      </c>
      <c r="AD91" s="36">
        <f t="shared" si="32"/>
        <v>357.36940335419087</v>
      </c>
      <c r="AE91" s="36">
        <f t="shared" si="33"/>
        <v>358.27915006918511</v>
      </c>
      <c r="AF91" s="36">
        <f t="shared" si="34"/>
        <v>359.19121270456225</v>
      </c>
      <c r="AG91" s="36">
        <f t="shared" si="35"/>
        <v>360.10559715590512</v>
      </c>
      <c r="AH91" s="45">
        <f t="shared" si="36"/>
        <v>1791.4073299628101</v>
      </c>
    </row>
    <row r="92" spans="1:34" s="32" customFormat="1" ht="12.75" customHeight="1" x14ac:dyDescent="0.2">
      <c r="A92" s="7" t="s">
        <v>275</v>
      </c>
      <c r="B92" s="7" t="s">
        <v>47</v>
      </c>
      <c r="C92" s="7" t="s">
        <v>48</v>
      </c>
      <c r="D92" s="7" t="s">
        <v>45</v>
      </c>
      <c r="E92" s="98">
        <f t="shared" si="22"/>
        <v>0</v>
      </c>
      <c r="F92" s="98">
        <f t="shared" si="23"/>
        <v>0</v>
      </c>
      <c r="G92" s="98">
        <f t="shared" si="24"/>
        <v>0</v>
      </c>
      <c r="H92" s="98">
        <f t="shared" si="25"/>
        <v>0</v>
      </c>
      <c r="I92" s="98">
        <f t="shared" si="26"/>
        <v>0</v>
      </c>
      <c r="J92" s="43">
        <f t="shared" si="27"/>
        <v>0</v>
      </c>
      <c r="K92" s="98"/>
      <c r="L92" s="98"/>
      <c r="M92" s="98"/>
      <c r="N92" s="98"/>
      <c r="O92" s="98"/>
      <c r="P92" s="43">
        <f t="shared" si="30"/>
        <v>0</v>
      </c>
      <c r="Q92" s="38">
        <v>2750</v>
      </c>
      <c r="R92" s="35">
        <v>3250</v>
      </c>
      <c r="S92" s="35"/>
      <c r="T92" s="35"/>
      <c r="U92" s="35"/>
      <c r="V92" s="43">
        <f t="shared" si="28"/>
        <v>6000</v>
      </c>
      <c r="W92" s="37">
        <f>Q92*('Labour cost esc'!J$14-1)</f>
        <v>116.28774376362067</v>
      </c>
      <c r="X92" s="36">
        <f>R92*('Labour cost esc'!K$14-1)</f>
        <v>146.05427164070267</v>
      </c>
      <c r="Y92" s="36">
        <f>S92*('Labour cost esc'!L$14-1)</f>
        <v>0</v>
      </c>
      <c r="Z92" s="36">
        <f>T92*('Labour cost esc'!M$14-1)</f>
        <v>0</v>
      </c>
      <c r="AA92" s="36">
        <f>U92*('Labour cost esc'!N$14-1)</f>
        <v>0</v>
      </c>
      <c r="AB92" s="43">
        <f t="shared" si="29"/>
        <v>262.34201540432332</v>
      </c>
      <c r="AC92" s="37">
        <f t="shared" si="31"/>
        <v>2866.2877437636207</v>
      </c>
      <c r="AD92" s="36">
        <f t="shared" si="32"/>
        <v>3396.0542716407026</v>
      </c>
      <c r="AE92" s="36">
        <f t="shared" si="33"/>
        <v>0</v>
      </c>
      <c r="AF92" s="36">
        <f t="shared" si="34"/>
        <v>0</v>
      </c>
      <c r="AG92" s="36">
        <f t="shared" si="35"/>
        <v>0</v>
      </c>
      <c r="AH92" s="45">
        <f t="shared" si="36"/>
        <v>6262.3420154043233</v>
      </c>
    </row>
    <row r="93" spans="1:34" s="32" customFormat="1" ht="12.75" customHeight="1" x14ac:dyDescent="0.2">
      <c r="A93" s="7" t="s">
        <v>98</v>
      </c>
      <c r="B93" s="7" t="s">
        <v>47</v>
      </c>
      <c r="C93" s="7" t="s">
        <v>48</v>
      </c>
      <c r="D93" s="7" t="s">
        <v>45</v>
      </c>
      <c r="E93" s="98">
        <f t="shared" si="22"/>
        <v>0</v>
      </c>
      <c r="F93" s="98">
        <f t="shared" si="23"/>
        <v>0</v>
      </c>
      <c r="G93" s="98">
        <f t="shared" si="24"/>
        <v>0</v>
      </c>
      <c r="H93" s="98">
        <f t="shared" si="25"/>
        <v>0</v>
      </c>
      <c r="I93" s="98">
        <f t="shared" si="26"/>
        <v>0</v>
      </c>
      <c r="J93" s="43">
        <f t="shared" si="27"/>
        <v>0</v>
      </c>
      <c r="K93" s="98"/>
      <c r="L93" s="98"/>
      <c r="M93" s="98"/>
      <c r="N93" s="98"/>
      <c r="O93" s="98"/>
      <c r="P93" s="43">
        <f t="shared" si="30"/>
        <v>0</v>
      </c>
      <c r="Q93" s="38">
        <v>141.6</v>
      </c>
      <c r="R93" s="35">
        <v>141.6</v>
      </c>
      <c r="S93" s="35">
        <v>141.6</v>
      </c>
      <c r="T93" s="35">
        <v>141.6</v>
      </c>
      <c r="U93" s="35">
        <v>141.6</v>
      </c>
      <c r="V93" s="43">
        <f t="shared" si="28"/>
        <v>708</v>
      </c>
      <c r="W93" s="37">
        <f>Q93*('Labour cost esc'!J$14-1)</f>
        <v>5.9877616425195219</v>
      </c>
      <c r="X93" s="36">
        <f>R93*('Labour cost esc'!K$14-1)</f>
        <v>6.3634722659456919</v>
      </c>
      <c r="Y93" s="36">
        <f>S93*('Labour cost esc'!L$14-1)</f>
        <v>6.7401393268906755</v>
      </c>
      <c r="Z93" s="36">
        <f>T93*('Labour cost esc'!M$14-1)</f>
        <v>7.1177652601345427</v>
      </c>
      <c r="AA93" s="36">
        <f>U93*('Labour cost esc'!N$14-1)</f>
        <v>7.4963525066554579</v>
      </c>
      <c r="AB93" s="43">
        <f t="shared" si="29"/>
        <v>33.705491002145891</v>
      </c>
      <c r="AC93" s="37">
        <f t="shared" si="31"/>
        <v>147.58776164251952</v>
      </c>
      <c r="AD93" s="36">
        <f t="shared" si="32"/>
        <v>147.96347226594568</v>
      </c>
      <c r="AE93" s="36">
        <f t="shared" si="33"/>
        <v>148.34013932689066</v>
      </c>
      <c r="AF93" s="36">
        <f t="shared" si="34"/>
        <v>148.71776526013454</v>
      </c>
      <c r="AG93" s="36">
        <f t="shared" si="35"/>
        <v>149.09635250665545</v>
      </c>
      <c r="AH93" s="45">
        <f t="shared" si="36"/>
        <v>741.70549100214578</v>
      </c>
    </row>
    <row r="94" spans="1:34" s="32" customFormat="1" ht="12.75" customHeight="1" x14ac:dyDescent="0.2">
      <c r="A94" s="7" t="s">
        <v>132</v>
      </c>
      <c r="B94" s="7" t="s">
        <v>47</v>
      </c>
      <c r="C94" s="7" t="s">
        <v>195</v>
      </c>
      <c r="D94" s="7" t="s">
        <v>52</v>
      </c>
      <c r="E94" s="98">
        <f t="shared" si="22"/>
        <v>0</v>
      </c>
      <c r="F94" s="98">
        <f t="shared" si="23"/>
        <v>0</v>
      </c>
      <c r="G94" s="98">
        <f t="shared" si="24"/>
        <v>0</v>
      </c>
      <c r="H94" s="98">
        <f t="shared" si="25"/>
        <v>0</v>
      </c>
      <c r="I94" s="98">
        <f t="shared" si="26"/>
        <v>0</v>
      </c>
      <c r="J94" s="43">
        <f t="shared" si="27"/>
        <v>0</v>
      </c>
      <c r="K94" s="98"/>
      <c r="L94" s="98"/>
      <c r="M94" s="98"/>
      <c r="N94" s="98"/>
      <c r="O94" s="98"/>
      <c r="P94" s="43">
        <f t="shared" si="30"/>
        <v>0</v>
      </c>
      <c r="Q94" s="38">
        <v>98</v>
      </c>
      <c r="R94" s="35">
        <v>98</v>
      </c>
      <c r="S94" s="35">
        <v>98</v>
      </c>
      <c r="T94" s="35">
        <v>98</v>
      </c>
      <c r="U94" s="35">
        <v>98</v>
      </c>
      <c r="V94" s="43">
        <f t="shared" si="28"/>
        <v>490</v>
      </c>
      <c r="W94" s="37">
        <f>Q94*('Labour cost esc'!J$14-1)</f>
        <v>4.1440723232126633</v>
      </c>
      <c r="X94" s="36">
        <f>R94*('Labour cost esc'!K$14-1)</f>
        <v>4.4040980371658041</v>
      </c>
      <c r="Y94" s="36">
        <f>S94*('Labour cost esc'!L$14-1)</f>
        <v>4.6647856923395921</v>
      </c>
      <c r="Z94" s="36">
        <f>T94*('Labour cost esc'!M$14-1)</f>
        <v>4.9261369738219294</v>
      </c>
      <c r="AA94" s="36">
        <f>U94*('Labour cost esc'!N$14-1)</f>
        <v>5.1881535709903597</v>
      </c>
      <c r="AB94" s="43">
        <f t="shared" si="29"/>
        <v>23.327246597530348</v>
      </c>
      <c r="AC94" s="37">
        <f t="shared" si="31"/>
        <v>102.14407232321267</v>
      </c>
      <c r="AD94" s="36">
        <f t="shared" si="32"/>
        <v>102.40409803716581</v>
      </c>
      <c r="AE94" s="36">
        <f t="shared" si="33"/>
        <v>102.66478569233959</v>
      </c>
      <c r="AF94" s="36">
        <f t="shared" si="34"/>
        <v>102.92613697382193</v>
      </c>
      <c r="AG94" s="36">
        <f t="shared" si="35"/>
        <v>103.18815357099037</v>
      </c>
      <c r="AH94" s="45">
        <f t="shared" si="36"/>
        <v>513.32724659753035</v>
      </c>
    </row>
    <row r="95" spans="1:34" s="32" customFormat="1" ht="12.75" customHeight="1" x14ac:dyDescent="0.2">
      <c r="A95" s="7" t="s">
        <v>276</v>
      </c>
      <c r="B95" s="7" t="s">
        <v>47</v>
      </c>
      <c r="C95" s="7" t="s">
        <v>48</v>
      </c>
      <c r="D95" s="7" t="s">
        <v>45</v>
      </c>
      <c r="E95" s="98">
        <f t="shared" si="22"/>
        <v>0</v>
      </c>
      <c r="F95" s="98">
        <f t="shared" si="23"/>
        <v>0</v>
      </c>
      <c r="G95" s="98">
        <f t="shared" si="24"/>
        <v>0</v>
      </c>
      <c r="H95" s="98">
        <f t="shared" si="25"/>
        <v>0</v>
      </c>
      <c r="I95" s="98">
        <f t="shared" si="26"/>
        <v>0</v>
      </c>
      <c r="J95" s="43">
        <f t="shared" si="27"/>
        <v>0</v>
      </c>
      <c r="K95" s="98"/>
      <c r="L95" s="98"/>
      <c r="M95" s="98"/>
      <c r="N95" s="98"/>
      <c r="O95" s="98"/>
      <c r="P95" s="43">
        <f t="shared" si="30"/>
        <v>0</v>
      </c>
      <c r="Q95" s="38">
        <v>660.8</v>
      </c>
      <c r="R95" s="35">
        <v>660.8</v>
      </c>
      <c r="S95" s="35">
        <v>660.8</v>
      </c>
      <c r="T95" s="35">
        <v>660.8</v>
      </c>
      <c r="U95" s="35">
        <v>660.8</v>
      </c>
      <c r="V95" s="43">
        <f t="shared" si="28"/>
        <v>3304</v>
      </c>
      <c r="W95" s="37">
        <f>Q95*('Labour cost esc'!J$14-1)</f>
        <v>27.942887665091103</v>
      </c>
      <c r="X95" s="36">
        <f>R95*('Labour cost esc'!K$14-1)</f>
        <v>29.696203907746561</v>
      </c>
      <c r="Y95" s="36">
        <f>S95*('Labour cost esc'!L$14-1)</f>
        <v>31.453983525489818</v>
      </c>
      <c r="Z95" s="36">
        <f>T95*('Labour cost esc'!M$14-1)</f>
        <v>33.216237880627865</v>
      </c>
      <c r="AA95" s="36">
        <f>U95*('Labour cost esc'!N$14-1)</f>
        <v>34.982978364392139</v>
      </c>
      <c r="AB95" s="43">
        <f t="shared" si="29"/>
        <v>157.29229134334747</v>
      </c>
      <c r="AC95" s="37">
        <f t="shared" si="31"/>
        <v>688.74288766509108</v>
      </c>
      <c r="AD95" s="36">
        <f t="shared" si="32"/>
        <v>690.49620390774646</v>
      </c>
      <c r="AE95" s="36">
        <f t="shared" si="33"/>
        <v>692.25398352548973</v>
      </c>
      <c r="AF95" s="36">
        <f t="shared" si="34"/>
        <v>694.01623788062784</v>
      </c>
      <c r="AG95" s="36">
        <f t="shared" si="35"/>
        <v>695.78297836439208</v>
      </c>
      <c r="AH95" s="45">
        <f t="shared" si="36"/>
        <v>3461.2922913433467</v>
      </c>
    </row>
    <row r="96" spans="1:34" s="32" customFormat="1" ht="12.75" customHeight="1" x14ac:dyDescent="0.2">
      <c r="A96" s="7" t="s">
        <v>277</v>
      </c>
      <c r="B96" s="7" t="s">
        <v>47</v>
      </c>
      <c r="C96" s="7" t="s">
        <v>48</v>
      </c>
      <c r="D96" s="7" t="s">
        <v>52</v>
      </c>
      <c r="E96" s="98">
        <f t="shared" si="22"/>
        <v>0</v>
      </c>
      <c r="F96" s="98">
        <f t="shared" si="23"/>
        <v>0</v>
      </c>
      <c r="G96" s="98">
        <f t="shared" si="24"/>
        <v>0</v>
      </c>
      <c r="H96" s="98">
        <f t="shared" si="25"/>
        <v>0</v>
      </c>
      <c r="I96" s="98">
        <f t="shared" si="26"/>
        <v>0</v>
      </c>
      <c r="J96" s="43">
        <f t="shared" si="27"/>
        <v>0</v>
      </c>
      <c r="K96" s="98"/>
      <c r="L96" s="98"/>
      <c r="M96" s="98"/>
      <c r="N96" s="98"/>
      <c r="O96" s="98"/>
      <c r="P96" s="43">
        <f t="shared" si="30"/>
        <v>0</v>
      </c>
      <c r="Q96" s="38">
        <v>550</v>
      </c>
      <c r="R96" s="35">
        <v>1100</v>
      </c>
      <c r="S96" s="35">
        <v>1100</v>
      </c>
      <c r="T96" s="35">
        <v>1100</v>
      </c>
      <c r="U96" s="35">
        <v>0</v>
      </c>
      <c r="V96" s="43">
        <f t="shared" si="28"/>
        <v>3850</v>
      </c>
      <c r="W96" s="37">
        <f>Q96*('Labour cost esc'!J$14-1)</f>
        <v>23.257548752724134</v>
      </c>
      <c r="X96" s="36">
        <f>R96*('Labour cost esc'!K$14-1)</f>
        <v>49.433753478391672</v>
      </c>
      <c r="Y96" s="36">
        <f>S96*('Labour cost esc'!L$14-1)</f>
        <v>52.359839403811748</v>
      </c>
      <c r="Z96" s="36">
        <f>T96*('Labour cost esc'!M$14-1)</f>
        <v>55.293374195960432</v>
      </c>
      <c r="AA96" s="36">
        <f>U96*('Labour cost esc'!N$14-1)</f>
        <v>0</v>
      </c>
      <c r="AB96" s="43">
        <f t="shared" si="29"/>
        <v>180.34451583088799</v>
      </c>
      <c r="AC96" s="37">
        <f t="shared" si="31"/>
        <v>573.25754875272412</v>
      </c>
      <c r="AD96" s="36">
        <f t="shared" si="32"/>
        <v>1149.4337534783917</v>
      </c>
      <c r="AE96" s="36">
        <f t="shared" si="33"/>
        <v>1152.3598394038117</v>
      </c>
      <c r="AF96" s="36">
        <f t="shared" si="34"/>
        <v>1155.2933741959605</v>
      </c>
      <c r="AG96" s="36">
        <f t="shared" si="35"/>
        <v>0</v>
      </c>
      <c r="AH96" s="45">
        <f t="shared" si="36"/>
        <v>4030.3445158308882</v>
      </c>
    </row>
    <row r="97" spans="1:34" s="32" customFormat="1" ht="12.75" customHeight="1" x14ac:dyDescent="0.2">
      <c r="A97" s="7" t="s">
        <v>278</v>
      </c>
      <c r="B97" s="7" t="s">
        <v>47</v>
      </c>
      <c r="C97" s="7" t="s">
        <v>195</v>
      </c>
      <c r="D97" s="7" t="s">
        <v>58</v>
      </c>
      <c r="E97" s="98">
        <f t="shared" si="22"/>
        <v>0</v>
      </c>
      <c r="F97" s="98">
        <f t="shared" si="23"/>
        <v>0</v>
      </c>
      <c r="G97" s="98">
        <f t="shared" si="24"/>
        <v>0</v>
      </c>
      <c r="H97" s="98">
        <f t="shared" si="25"/>
        <v>0</v>
      </c>
      <c r="I97" s="98">
        <f t="shared" si="26"/>
        <v>0</v>
      </c>
      <c r="J97" s="43">
        <f t="shared" si="27"/>
        <v>0</v>
      </c>
      <c r="K97" s="98"/>
      <c r="L97" s="98"/>
      <c r="M97" s="98"/>
      <c r="N97" s="98"/>
      <c r="O97" s="98"/>
      <c r="P97" s="43">
        <f t="shared" si="30"/>
        <v>0</v>
      </c>
      <c r="Q97" s="38">
        <v>114</v>
      </c>
      <c r="R97" s="35">
        <v>114</v>
      </c>
      <c r="S97" s="35">
        <v>114</v>
      </c>
      <c r="T97" s="35">
        <v>114</v>
      </c>
      <c r="U97" s="35">
        <v>114</v>
      </c>
      <c r="V97" s="43">
        <f t="shared" si="28"/>
        <v>570</v>
      </c>
      <c r="W97" s="37">
        <f>Q97*('Labour cost esc'!J$14-1)</f>
        <v>4.8206555596555472</v>
      </c>
      <c r="X97" s="36">
        <f>R97*('Labour cost esc'!K$14-1)</f>
        <v>5.1231344513969557</v>
      </c>
      <c r="Y97" s="36">
        <f>S97*('Labour cost esc'!L$14-1)</f>
        <v>5.4263833563950357</v>
      </c>
      <c r="Z97" s="36">
        <f>T97*('Labour cost esc'!M$14-1)</f>
        <v>5.7304042348540811</v>
      </c>
      <c r="AA97" s="36">
        <f>U97*('Labour cost esc'!N$14-1)</f>
        <v>6.0351990519683776</v>
      </c>
      <c r="AB97" s="43">
        <f t="shared" si="29"/>
        <v>27.135776654269996</v>
      </c>
      <c r="AC97" s="37">
        <f t="shared" si="31"/>
        <v>118.82065555965555</v>
      </c>
      <c r="AD97" s="36">
        <f t="shared" si="32"/>
        <v>119.12313445139695</v>
      </c>
      <c r="AE97" s="36">
        <f t="shared" si="33"/>
        <v>119.42638335639504</v>
      </c>
      <c r="AF97" s="36">
        <f t="shared" si="34"/>
        <v>119.73040423485408</v>
      </c>
      <c r="AG97" s="36">
        <f t="shared" si="35"/>
        <v>120.03519905196838</v>
      </c>
      <c r="AH97" s="45">
        <f t="shared" si="36"/>
        <v>597.13577665426999</v>
      </c>
    </row>
    <row r="98" spans="1:34" s="32" customFormat="1" ht="12.75" customHeight="1" x14ac:dyDescent="0.2">
      <c r="A98" s="7" t="s">
        <v>279</v>
      </c>
      <c r="B98" s="7" t="s">
        <v>47</v>
      </c>
      <c r="C98" s="7" t="s">
        <v>48</v>
      </c>
      <c r="D98" s="7" t="s">
        <v>58</v>
      </c>
      <c r="E98" s="98">
        <f t="shared" si="22"/>
        <v>0</v>
      </c>
      <c r="F98" s="98">
        <f t="shared" si="23"/>
        <v>0</v>
      </c>
      <c r="G98" s="98">
        <f t="shared" si="24"/>
        <v>0</v>
      </c>
      <c r="H98" s="98">
        <f t="shared" si="25"/>
        <v>0</v>
      </c>
      <c r="I98" s="98">
        <f t="shared" si="26"/>
        <v>0</v>
      </c>
      <c r="J98" s="43">
        <f t="shared" si="27"/>
        <v>0</v>
      </c>
      <c r="K98" s="98"/>
      <c r="L98" s="98"/>
      <c r="M98" s="98"/>
      <c r="N98" s="98"/>
      <c r="O98" s="98"/>
      <c r="P98" s="43">
        <f t="shared" si="30"/>
        <v>0</v>
      </c>
      <c r="Q98" s="38">
        <v>898</v>
      </c>
      <c r="R98" s="35">
        <v>898</v>
      </c>
      <c r="S98" s="35">
        <v>898</v>
      </c>
      <c r="T98" s="35">
        <v>898</v>
      </c>
      <c r="U98" s="35">
        <v>898</v>
      </c>
      <c r="V98" s="43">
        <f t="shared" si="28"/>
        <v>4490</v>
      </c>
      <c r="W98" s="37">
        <f>Q98*('Labour cost esc'!J$14-1)</f>
        <v>37.973234145356855</v>
      </c>
      <c r="X98" s="36">
        <f>R98*('Labour cost esc'!K$14-1)</f>
        <v>40.355918748723383</v>
      </c>
      <c r="Y98" s="36">
        <f>S98*('Labour cost esc'!L$14-1)</f>
        <v>42.744668895111772</v>
      </c>
      <c r="Z98" s="36">
        <f>T98*('Labour cost esc'!M$14-1)</f>
        <v>45.139500025429513</v>
      </c>
      <c r="AA98" s="36">
        <f>U98*('Labour cost esc'!N$14-1)</f>
        <v>47.540427619891254</v>
      </c>
      <c r="AB98" s="43">
        <f t="shared" si="29"/>
        <v>213.75374943451277</v>
      </c>
      <c r="AC98" s="37">
        <f t="shared" si="31"/>
        <v>935.97323414535686</v>
      </c>
      <c r="AD98" s="36">
        <f t="shared" si="32"/>
        <v>938.35591874872341</v>
      </c>
      <c r="AE98" s="36">
        <f t="shared" si="33"/>
        <v>940.74466889511177</v>
      </c>
      <c r="AF98" s="36">
        <f t="shared" si="34"/>
        <v>943.13950002542947</v>
      </c>
      <c r="AG98" s="36">
        <f t="shared" si="35"/>
        <v>945.54042761989126</v>
      </c>
      <c r="AH98" s="45">
        <f t="shared" si="36"/>
        <v>4703.7537494345133</v>
      </c>
    </row>
    <row r="99" spans="1:34" s="32" customFormat="1" ht="12.75" customHeight="1" x14ac:dyDescent="0.2">
      <c r="A99" s="7" t="s">
        <v>49</v>
      </c>
      <c r="B99" s="7" t="s">
        <v>47</v>
      </c>
      <c r="C99" s="7" t="s">
        <v>48</v>
      </c>
      <c r="D99" s="7" t="s">
        <v>52</v>
      </c>
      <c r="E99" s="98">
        <f t="shared" si="22"/>
        <v>0</v>
      </c>
      <c r="F99" s="98">
        <f t="shared" si="23"/>
        <v>0</v>
      </c>
      <c r="G99" s="98">
        <f t="shared" si="24"/>
        <v>0</v>
      </c>
      <c r="H99" s="98">
        <f t="shared" si="25"/>
        <v>0</v>
      </c>
      <c r="I99" s="98">
        <f t="shared" si="26"/>
        <v>0</v>
      </c>
      <c r="J99" s="43">
        <f t="shared" si="27"/>
        <v>0</v>
      </c>
      <c r="K99" s="98"/>
      <c r="L99" s="98"/>
      <c r="M99" s="98"/>
      <c r="N99" s="98"/>
      <c r="O99" s="98"/>
      <c r="P99" s="43">
        <f t="shared" si="30"/>
        <v>0</v>
      </c>
      <c r="Q99" s="38">
        <v>65</v>
      </c>
      <c r="R99" s="35">
        <v>65</v>
      </c>
      <c r="S99" s="35">
        <v>65</v>
      </c>
      <c r="T99" s="35">
        <v>65</v>
      </c>
      <c r="U99" s="35">
        <v>65</v>
      </c>
      <c r="V99" s="43">
        <f t="shared" si="28"/>
        <v>325</v>
      </c>
      <c r="W99" s="37">
        <f>Q99*('Labour cost esc'!J$14-1)</f>
        <v>2.7486193980492155</v>
      </c>
      <c r="X99" s="36">
        <f>R99*('Labour cost esc'!K$14-1)</f>
        <v>2.9210854328140536</v>
      </c>
      <c r="Y99" s="36">
        <f>S99*('Labour cost esc'!L$14-1)</f>
        <v>3.0939905102252396</v>
      </c>
      <c r="Z99" s="36">
        <f>T99*('Labour cost esc'!M$14-1)</f>
        <v>3.2673357479431164</v>
      </c>
      <c r="AA99" s="36">
        <f>U99*('Labour cost esc'!N$14-1)</f>
        <v>3.4411222664731977</v>
      </c>
      <c r="AB99" s="43">
        <f t="shared" si="29"/>
        <v>15.472153355504823</v>
      </c>
      <c r="AC99" s="37">
        <f t="shared" si="31"/>
        <v>67.748619398049215</v>
      </c>
      <c r="AD99" s="36">
        <f t="shared" si="32"/>
        <v>67.921085432814053</v>
      </c>
      <c r="AE99" s="36">
        <f t="shared" si="33"/>
        <v>68.09399051022524</v>
      </c>
      <c r="AF99" s="36">
        <f t="shared" si="34"/>
        <v>68.267335747943122</v>
      </c>
      <c r="AG99" s="36">
        <f t="shared" si="35"/>
        <v>68.441122266473201</v>
      </c>
      <c r="AH99" s="45">
        <f t="shared" si="36"/>
        <v>340.47215335550487</v>
      </c>
    </row>
    <row r="100" spans="1:34" s="32" customFormat="1" ht="12.75" customHeight="1" x14ac:dyDescent="0.2">
      <c r="A100" s="7" t="s">
        <v>280</v>
      </c>
      <c r="B100" s="7" t="s">
        <v>47</v>
      </c>
      <c r="C100" s="7" t="s">
        <v>48</v>
      </c>
      <c r="D100" s="7" t="s">
        <v>45</v>
      </c>
      <c r="E100" s="98">
        <f t="shared" si="22"/>
        <v>0</v>
      </c>
      <c r="F100" s="98">
        <f t="shared" si="23"/>
        <v>0</v>
      </c>
      <c r="G100" s="98">
        <f t="shared" si="24"/>
        <v>0</v>
      </c>
      <c r="H100" s="98">
        <f t="shared" si="25"/>
        <v>0</v>
      </c>
      <c r="I100" s="98">
        <f t="shared" si="26"/>
        <v>0</v>
      </c>
      <c r="J100" s="43">
        <f t="shared" si="27"/>
        <v>0</v>
      </c>
      <c r="K100" s="98"/>
      <c r="L100" s="98"/>
      <c r="M100" s="98"/>
      <c r="N100" s="98"/>
      <c r="O100" s="98"/>
      <c r="P100" s="43">
        <f t="shared" si="30"/>
        <v>0</v>
      </c>
      <c r="Q100" s="38">
        <v>150</v>
      </c>
      <c r="R100" s="35">
        <v>150</v>
      </c>
      <c r="S100" s="35">
        <v>150</v>
      </c>
      <c r="T100" s="35">
        <v>150</v>
      </c>
      <c r="U100" s="35">
        <v>150</v>
      </c>
      <c r="V100" s="43">
        <f t="shared" si="28"/>
        <v>750</v>
      </c>
      <c r="W100" s="37">
        <f>Q100*('Labour cost esc'!J$14-1)</f>
        <v>6.3429678416520368</v>
      </c>
      <c r="X100" s="36">
        <f>R100*('Labour cost esc'!K$14-1)</f>
        <v>6.7409663834170459</v>
      </c>
      <c r="Y100" s="36">
        <f>S100*('Labour cost esc'!L$14-1)</f>
        <v>7.1399781005197838</v>
      </c>
      <c r="Z100" s="36">
        <f>T100*('Labour cost esc'!M$14-1)</f>
        <v>7.5400055721764225</v>
      </c>
      <c r="AA100" s="36">
        <f>U100*('Labour cost esc'!N$14-1)</f>
        <v>7.9410513841689179</v>
      </c>
      <c r="AB100" s="43">
        <f t="shared" si="29"/>
        <v>35.704969281934204</v>
      </c>
      <c r="AC100" s="37">
        <f t="shared" si="31"/>
        <v>156.34296784165204</v>
      </c>
      <c r="AD100" s="36">
        <f t="shared" si="32"/>
        <v>156.74096638341706</v>
      </c>
      <c r="AE100" s="36">
        <f t="shared" si="33"/>
        <v>157.13997810051978</v>
      </c>
      <c r="AF100" s="36">
        <f t="shared" si="34"/>
        <v>157.54000557217643</v>
      </c>
      <c r="AG100" s="36">
        <f t="shared" si="35"/>
        <v>157.94105138416893</v>
      </c>
      <c r="AH100" s="45">
        <f t="shared" si="36"/>
        <v>785.70496928193438</v>
      </c>
    </row>
    <row r="101" spans="1:34" s="32" customFormat="1" ht="12.75" customHeight="1" x14ac:dyDescent="0.2">
      <c r="A101" s="7" t="s">
        <v>281</v>
      </c>
      <c r="B101" s="7" t="s">
        <v>47</v>
      </c>
      <c r="C101" s="7" t="s">
        <v>48</v>
      </c>
      <c r="D101" s="7" t="s">
        <v>45</v>
      </c>
      <c r="E101" s="98">
        <f t="shared" ref="E101:E110" si="37">IFERROR(Q101/K101,0)</f>
        <v>0</v>
      </c>
      <c r="F101" s="98">
        <f t="shared" ref="F101:F110" si="38">IFERROR(R101/L101,0)</f>
        <v>0</v>
      </c>
      <c r="G101" s="98">
        <f t="shared" ref="G101:G110" si="39">IFERROR(S101/M101,0)</f>
        <v>0</v>
      </c>
      <c r="H101" s="98">
        <f t="shared" ref="H101:H110" si="40">IFERROR(T101/N101,0)</f>
        <v>0</v>
      </c>
      <c r="I101" s="98">
        <f t="shared" ref="I101:I110" si="41">IFERROR(U101/O101,0)</f>
        <v>0</v>
      </c>
      <c r="J101" s="43">
        <f t="shared" ref="J101:J164" si="42">IFERROR(V101/P101,0)</f>
        <v>0</v>
      </c>
      <c r="K101" s="98"/>
      <c r="L101" s="98"/>
      <c r="M101" s="98"/>
      <c r="N101" s="98"/>
      <c r="O101" s="98"/>
      <c r="P101" s="43">
        <f t="shared" si="30"/>
        <v>0</v>
      </c>
      <c r="Q101" s="38">
        <v>144</v>
      </c>
      <c r="R101" s="35">
        <v>144</v>
      </c>
      <c r="S101" s="35">
        <v>144</v>
      </c>
      <c r="T101" s="35">
        <v>144</v>
      </c>
      <c r="U101" s="35">
        <v>144</v>
      </c>
      <c r="V101" s="43">
        <f t="shared" si="28"/>
        <v>720</v>
      </c>
      <c r="W101" s="37">
        <f>Q101*('Labour cost esc'!J$14-1)</f>
        <v>6.0892491279859549</v>
      </c>
      <c r="X101" s="36">
        <f>R101*('Labour cost esc'!K$14-1)</f>
        <v>6.4713277280803645</v>
      </c>
      <c r="Y101" s="36">
        <f>S101*('Labour cost esc'!L$14-1)</f>
        <v>6.8543789764989924</v>
      </c>
      <c r="Z101" s="36">
        <f>T101*('Labour cost esc'!M$14-1)</f>
        <v>7.2384053492893656</v>
      </c>
      <c r="AA101" s="36">
        <f>U101*('Labour cost esc'!N$14-1)</f>
        <v>7.6234093288021612</v>
      </c>
      <c r="AB101" s="43">
        <f t="shared" ref="AB101:AB164" si="43">SUM(W101:AA101)</f>
        <v>34.276770510656839</v>
      </c>
      <c r="AC101" s="37">
        <f t="shared" si="31"/>
        <v>150.08924912798597</v>
      </c>
      <c r="AD101" s="36">
        <f t="shared" si="32"/>
        <v>150.47132772808035</v>
      </c>
      <c r="AE101" s="36">
        <f t="shared" si="33"/>
        <v>150.85437897649899</v>
      </c>
      <c r="AF101" s="36">
        <f t="shared" si="34"/>
        <v>151.23840534928937</v>
      </c>
      <c r="AG101" s="36">
        <f t="shared" si="35"/>
        <v>151.62340932880215</v>
      </c>
      <c r="AH101" s="45">
        <f t="shared" si="36"/>
        <v>754.27677051065677</v>
      </c>
    </row>
    <row r="102" spans="1:34" s="32" customFormat="1" ht="12.75" customHeight="1" x14ac:dyDescent="0.2">
      <c r="A102" s="7" t="s">
        <v>282</v>
      </c>
      <c r="B102" s="7" t="s">
        <v>47</v>
      </c>
      <c r="C102" s="7" t="s">
        <v>48</v>
      </c>
      <c r="D102" s="7" t="s">
        <v>45</v>
      </c>
      <c r="E102" s="98">
        <f t="shared" si="37"/>
        <v>0</v>
      </c>
      <c r="F102" s="98">
        <f t="shared" si="38"/>
        <v>0</v>
      </c>
      <c r="G102" s="98">
        <f t="shared" si="39"/>
        <v>0</v>
      </c>
      <c r="H102" s="98">
        <f t="shared" si="40"/>
        <v>0</v>
      </c>
      <c r="I102" s="98">
        <f t="shared" si="41"/>
        <v>0</v>
      </c>
      <c r="J102" s="43">
        <f t="shared" si="42"/>
        <v>0</v>
      </c>
      <c r="K102" s="98"/>
      <c r="L102" s="98"/>
      <c r="M102" s="98"/>
      <c r="N102" s="98"/>
      <c r="O102" s="98"/>
      <c r="P102" s="43">
        <f t="shared" si="30"/>
        <v>0</v>
      </c>
      <c r="Q102" s="38">
        <v>249</v>
      </c>
      <c r="R102" s="35">
        <v>249</v>
      </c>
      <c r="S102" s="35">
        <v>249</v>
      </c>
      <c r="T102" s="35">
        <v>249</v>
      </c>
      <c r="U102" s="35">
        <v>249</v>
      </c>
      <c r="V102" s="43">
        <f t="shared" si="28"/>
        <v>1245</v>
      </c>
      <c r="W102" s="37">
        <f>Q102*('Labour cost esc'!J$14-1)</f>
        <v>10.529326617142381</v>
      </c>
      <c r="X102" s="36">
        <f>R102*('Labour cost esc'!K$14-1)</f>
        <v>11.190004196472296</v>
      </c>
      <c r="Y102" s="36">
        <f>S102*('Labour cost esc'!L$14-1)</f>
        <v>11.852363646862841</v>
      </c>
      <c r="Z102" s="36">
        <f>T102*('Labour cost esc'!M$14-1)</f>
        <v>12.516409249812861</v>
      </c>
      <c r="AA102" s="36">
        <f>U102*('Labour cost esc'!N$14-1)</f>
        <v>13.182145297720403</v>
      </c>
      <c r="AB102" s="43">
        <f t="shared" si="43"/>
        <v>59.270249008010779</v>
      </c>
      <c r="AC102" s="37">
        <f t="shared" si="31"/>
        <v>259.52932661714237</v>
      </c>
      <c r="AD102" s="36">
        <f t="shared" si="32"/>
        <v>260.19000419647227</v>
      </c>
      <c r="AE102" s="36">
        <f t="shared" si="33"/>
        <v>260.85236364686284</v>
      </c>
      <c r="AF102" s="36">
        <f t="shared" si="34"/>
        <v>261.51640924981285</v>
      </c>
      <c r="AG102" s="36">
        <f t="shared" si="35"/>
        <v>262.18214529772041</v>
      </c>
      <c r="AH102" s="45">
        <f t="shared" si="36"/>
        <v>1304.2702490080108</v>
      </c>
    </row>
    <row r="103" spans="1:34" s="32" customFormat="1" ht="12.75" customHeight="1" x14ac:dyDescent="0.2">
      <c r="A103" s="7" t="s">
        <v>283</v>
      </c>
      <c r="B103" s="7" t="s">
        <v>47</v>
      </c>
      <c r="C103" s="7" t="s">
        <v>48</v>
      </c>
      <c r="D103" s="7" t="s">
        <v>45</v>
      </c>
      <c r="E103" s="98">
        <f t="shared" si="37"/>
        <v>0</v>
      </c>
      <c r="F103" s="98">
        <f t="shared" si="38"/>
        <v>0</v>
      </c>
      <c r="G103" s="98">
        <f t="shared" si="39"/>
        <v>0</v>
      </c>
      <c r="H103" s="98">
        <f t="shared" si="40"/>
        <v>0</v>
      </c>
      <c r="I103" s="98">
        <f t="shared" si="41"/>
        <v>0</v>
      </c>
      <c r="J103" s="43">
        <f t="shared" si="42"/>
        <v>0</v>
      </c>
      <c r="K103" s="98"/>
      <c r="L103" s="98"/>
      <c r="M103" s="98"/>
      <c r="N103" s="98"/>
      <c r="O103" s="98"/>
      <c r="P103" s="43">
        <f t="shared" si="30"/>
        <v>0</v>
      </c>
      <c r="Q103" s="38">
        <v>2028</v>
      </c>
      <c r="R103" s="35">
        <v>1728</v>
      </c>
      <c r="S103" s="35">
        <v>926</v>
      </c>
      <c r="T103" s="35">
        <v>0</v>
      </c>
      <c r="U103" s="35"/>
      <c r="V103" s="43">
        <f t="shared" si="28"/>
        <v>4682</v>
      </c>
      <c r="W103" s="37">
        <f>Q103*('Labour cost esc'!J$14-1)</f>
        <v>85.756925219135525</v>
      </c>
      <c r="X103" s="36">
        <f>R103*('Labour cost esc'!K$14-1)</f>
        <v>77.655932736964374</v>
      </c>
      <c r="Y103" s="36">
        <f>S103*('Labour cost esc'!L$14-1)</f>
        <v>44.077464807208798</v>
      </c>
      <c r="Z103" s="36">
        <f>T103*('Labour cost esc'!M$14-1)</f>
        <v>0</v>
      </c>
      <c r="AA103" s="36">
        <f>U103*('Labour cost esc'!N$14-1)</f>
        <v>0</v>
      </c>
      <c r="AB103" s="43">
        <f t="shared" si="43"/>
        <v>207.49032276330871</v>
      </c>
      <c r="AC103" s="37">
        <f t="shared" si="31"/>
        <v>2113.7569252191356</v>
      </c>
      <c r="AD103" s="36">
        <f t="shared" si="32"/>
        <v>1805.6559327369644</v>
      </c>
      <c r="AE103" s="36">
        <f t="shared" si="33"/>
        <v>970.0774648072088</v>
      </c>
      <c r="AF103" s="36">
        <f t="shared" si="34"/>
        <v>0</v>
      </c>
      <c r="AG103" s="36">
        <f t="shared" si="35"/>
        <v>0</v>
      </c>
      <c r="AH103" s="45">
        <f t="shared" si="36"/>
        <v>4889.4903227633095</v>
      </c>
    </row>
    <row r="104" spans="1:34" s="32" customFormat="1" ht="12.75" customHeight="1" x14ac:dyDescent="0.2">
      <c r="A104" s="7" t="s">
        <v>81</v>
      </c>
      <c r="B104" s="7" t="s">
        <v>82</v>
      </c>
      <c r="C104" s="7" t="s">
        <v>194</v>
      </c>
      <c r="D104" s="7" t="s">
        <v>284</v>
      </c>
      <c r="E104" s="98">
        <f t="shared" si="37"/>
        <v>0</v>
      </c>
      <c r="F104" s="98">
        <f t="shared" si="38"/>
        <v>0</v>
      </c>
      <c r="G104" s="98">
        <f t="shared" si="39"/>
        <v>0</v>
      </c>
      <c r="H104" s="98">
        <f t="shared" si="40"/>
        <v>0</v>
      </c>
      <c r="I104" s="98">
        <f t="shared" si="41"/>
        <v>0</v>
      </c>
      <c r="J104" s="43">
        <f t="shared" si="42"/>
        <v>0</v>
      </c>
      <c r="K104" s="98"/>
      <c r="L104" s="98"/>
      <c r="M104" s="98"/>
      <c r="N104" s="98"/>
      <c r="O104" s="98"/>
      <c r="P104" s="43">
        <f t="shared" si="30"/>
        <v>0</v>
      </c>
      <c r="Q104" s="38">
        <v>114</v>
      </c>
      <c r="R104" s="35">
        <v>114</v>
      </c>
      <c r="S104" s="35">
        <v>114</v>
      </c>
      <c r="T104" s="35">
        <v>114</v>
      </c>
      <c r="U104" s="35">
        <v>114</v>
      </c>
      <c r="V104" s="43">
        <f t="shared" si="28"/>
        <v>570</v>
      </c>
      <c r="W104" s="37">
        <f>Q104*('Labour cost esc'!J$14-1)</f>
        <v>4.8206555596555472</v>
      </c>
      <c r="X104" s="36">
        <f>R104*('Labour cost esc'!K$14-1)</f>
        <v>5.1231344513969557</v>
      </c>
      <c r="Y104" s="36">
        <f>S104*('Labour cost esc'!L$14-1)</f>
        <v>5.4263833563950357</v>
      </c>
      <c r="Z104" s="36">
        <f>T104*('Labour cost esc'!M$14-1)</f>
        <v>5.7304042348540811</v>
      </c>
      <c r="AA104" s="36">
        <f>U104*('Labour cost esc'!N$14-1)</f>
        <v>6.0351990519683776</v>
      </c>
      <c r="AB104" s="43">
        <f t="shared" si="43"/>
        <v>27.135776654269996</v>
      </c>
      <c r="AC104" s="37">
        <f t="shared" si="31"/>
        <v>118.82065555965555</v>
      </c>
      <c r="AD104" s="36">
        <f t="shared" si="32"/>
        <v>119.12313445139695</v>
      </c>
      <c r="AE104" s="36">
        <f t="shared" si="33"/>
        <v>119.42638335639504</v>
      </c>
      <c r="AF104" s="36">
        <f t="shared" si="34"/>
        <v>119.73040423485408</v>
      </c>
      <c r="AG104" s="36">
        <f t="shared" si="35"/>
        <v>120.03519905196838</v>
      </c>
      <c r="AH104" s="45">
        <f t="shared" si="36"/>
        <v>597.13577665426999</v>
      </c>
    </row>
    <row r="105" spans="1:34" s="32" customFormat="1" ht="12.75" customHeight="1" x14ac:dyDescent="0.2">
      <c r="A105" s="7" t="s">
        <v>86</v>
      </c>
      <c r="B105" s="7" t="s">
        <v>82</v>
      </c>
      <c r="C105" s="7" t="s">
        <v>194</v>
      </c>
      <c r="D105" s="7" t="s">
        <v>284</v>
      </c>
      <c r="E105" s="98">
        <f t="shared" si="37"/>
        <v>0</v>
      </c>
      <c r="F105" s="98">
        <f t="shared" si="38"/>
        <v>0</v>
      </c>
      <c r="G105" s="98">
        <f t="shared" si="39"/>
        <v>0</v>
      </c>
      <c r="H105" s="98">
        <f t="shared" si="40"/>
        <v>0</v>
      </c>
      <c r="I105" s="98">
        <f t="shared" si="41"/>
        <v>0</v>
      </c>
      <c r="J105" s="43">
        <f t="shared" si="42"/>
        <v>0</v>
      </c>
      <c r="K105" s="98"/>
      <c r="L105" s="98"/>
      <c r="M105" s="98"/>
      <c r="N105" s="98"/>
      <c r="O105" s="98"/>
      <c r="P105" s="43">
        <f t="shared" si="30"/>
        <v>0</v>
      </c>
      <c r="Q105" s="38">
        <v>316</v>
      </c>
      <c r="R105" s="35">
        <v>216</v>
      </c>
      <c r="S105" s="35">
        <v>216</v>
      </c>
      <c r="T105" s="35">
        <v>216</v>
      </c>
      <c r="U105" s="35">
        <v>216</v>
      </c>
      <c r="V105" s="43">
        <f t="shared" si="28"/>
        <v>1180</v>
      </c>
      <c r="W105" s="37">
        <f>Q105*('Labour cost esc'!J$14-1)</f>
        <v>13.362518919746957</v>
      </c>
      <c r="X105" s="36">
        <f>R105*('Labour cost esc'!K$14-1)</f>
        <v>9.7069915921205467</v>
      </c>
      <c r="Y105" s="36">
        <f>S105*('Labour cost esc'!L$14-1)</f>
        <v>10.281568464748489</v>
      </c>
      <c r="Z105" s="36">
        <f>T105*('Labour cost esc'!M$14-1)</f>
        <v>10.857608023934048</v>
      </c>
      <c r="AA105" s="36">
        <f>U105*('Labour cost esc'!N$14-1)</f>
        <v>11.435113993203242</v>
      </c>
      <c r="AB105" s="43">
        <f t="shared" si="43"/>
        <v>55.643800993753288</v>
      </c>
      <c r="AC105" s="37">
        <f t="shared" si="31"/>
        <v>329.36251891974695</v>
      </c>
      <c r="AD105" s="36">
        <f t="shared" si="32"/>
        <v>225.70699159212054</v>
      </c>
      <c r="AE105" s="36">
        <f t="shared" si="33"/>
        <v>226.28156846474849</v>
      </c>
      <c r="AF105" s="36">
        <f t="shared" si="34"/>
        <v>226.85760802393406</v>
      </c>
      <c r="AG105" s="36">
        <f t="shared" si="35"/>
        <v>227.43511399320323</v>
      </c>
      <c r="AH105" s="45">
        <f t="shared" si="36"/>
        <v>1235.6438009937533</v>
      </c>
    </row>
    <row r="106" spans="1:34" s="32" customFormat="1" ht="12.75" customHeight="1" x14ac:dyDescent="0.2">
      <c r="A106" s="7" t="s">
        <v>285</v>
      </c>
      <c r="B106" s="7" t="s">
        <v>82</v>
      </c>
      <c r="C106" s="7" t="s">
        <v>194</v>
      </c>
      <c r="D106" s="7" t="s">
        <v>58</v>
      </c>
      <c r="E106" s="98">
        <f t="shared" si="37"/>
        <v>0</v>
      </c>
      <c r="F106" s="98">
        <f t="shared" si="38"/>
        <v>0</v>
      </c>
      <c r="G106" s="98">
        <f t="shared" si="39"/>
        <v>0</v>
      </c>
      <c r="H106" s="98">
        <f t="shared" si="40"/>
        <v>0</v>
      </c>
      <c r="I106" s="98">
        <f t="shared" si="41"/>
        <v>0</v>
      </c>
      <c r="J106" s="43">
        <f t="shared" si="42"/>
        <v>0</v>
      </c>
      <c r="K106" s="98"/>
      <c r="L106" s="98"/>
      <c r="M106" s="98"/>
      <c r="N106" s="98"/>
      <c r="O106" s="98"/>
      <c r="P106" s="43">
        <f t="shared" si="30"/>
        <v>0</v>
      </c>
      <c r="Q106" s="38">
        <v>200</v>
      </c>
      <c r="R106" s="35">
        <v>200</v>
      </c>
      <c r="S106" s="35">
        <v>200</v>
      </c>
      <c r="T106" s="35">
        <v>200</v>
      </c>
      <c r="U106" s="35">
        <v>200</v>
      </c>
      <c r="V106" s="43">
        <f t="shared" si="28"/>
        <v>1000</v>
      </c>
      <c r="W106" s="37">
        <f>Q106*('Labour cost esc'!J$14-1)</f>
        <v>8.4572904555360484</v>
      </c>
      <c r="X106" s="36">
        <f>R106*('Labour cost esc'!K$14-1)</f>
        <v>8.9879551778893951</v>
      </c>
      <c r="Y106" s="36">
        <f>S106*('Labour cost esc'!L$14-1)</f>
        <v>9.519970800693045</v>
      </c>
      <c r="Z106" s="36">
        <f>T106*('Labour cost esc'!M$14-1)</f>
        <v>10.053340762901897</v>
      </c>
      <c r="AA106" s="36">
        <f>U106*('Labour cost esc'!N$14-1)</f>
        <v>10.588068512225224</v>
      </c>
      <c r="AB106" s="43">
        <f t="shared" si="43"/>
        <v>47.606625709245606</v>
      </c>
      <c r="AC106" s="37">
        <f t="shared" si="31"/>
        <v>208.45729045553605</v>
      </c>
      <c r="AD106" s="36">
        <f t="shared" si="32"/>
        <v>208.9879551778894</v>
      </c>
      <c r="AE106" s="36">
        <f t="shared" si="33"/>
        <v>209.51997080069305</v>
      </c>
      <c r="AF106" s="36">
        <f t="shared" si="34"/>
        <v>210.05334076290188</v>
      </c>
      <c r="AG106" s="36">
        <f t="shared" si="35"/>
        <v>210.58806851222522</v>
      </c>
      <c r="AH106" s="45">
        <f t="shared" si="36"/>
        <v>1047.6066257092455</v>
      </c>
    </row>
    <row r="107" spans="1:34" s="32" customFormat="1" ht="12.75" customHeight="1" x14ac:dyDescent="0.2">
      <c r="A107" s="7" t="s">
        <v>286</v>
      </c>
      <c r="B107" s="7" t="s">
        <v>82</v>
      </c>
      <c r="C107" s="7" t="s">
        <v>194</v>
      </c>
      <c r="D107" s="7" t="s">
        <v>58</v>
      </c>
      <c r="E107" s="98">
        <f t="shared" si="37"/>
        <v>0</v>
      </c>
      <c r="F107" s="98">
        <f t="shared" si="38"/>
        <v>0</v>
      </c>
      <c r="G107" s="98">
        <f t="shared" si="39"/>
        <v>0</v>
      </c>
      <c r="H107" s="98">
        <f t="shared" si="40"/>
        <v>0</v>
      </c>
      <c r="I107" s="98">
        <f t="shared" si="41"/>
        <v>0</v>
      </c>
      <c r="J107" s="43">
        <f t="shared" si="42"/>
        <v>0</v>
      </c>
      <c r="K107" s="98"/>
      <c r="L107" s="98"/>
      <c r="M107" s="98"/>
      <c r="N107" s="98"/>
      <c r="O107" s="98"/>
      <c r="P107" s="43">
        <f t="shared" si="30"/>
        <v>0</v>
      </c>
      <c r="Q107" s="38">
        <v>120</v>
      </c>
      <c r="R107" s="35">
        <v>120</v>
      </c>
      <c r="S107" s="35">
        <v>120</v>
      </c>
      <c r="T107" s="35">
        <v>120</v>
      </c>
      <c r="U107" s="35">
        <v>120</v>
      </c>
      <c r="V107" s="43">
        <f t="shared" si="28"/>
        <v>600</v>
      </c>
      <c r="W107" s="37">
        <f>Q107*('Labour cost esc'!J$14-1)</f>
        <v>5.074374273321629</v>
      </c>
      <c r="X107" s="36">
        <f>R107*('Labour cost esc'!K$14-1)</f>
        <v>5.3927731067336371</v>
      </c>
      <c r="Y107" s="36">
        <f>S107*('Labour cost esc'!L$14-1)</f>
        <v>5.711982480415827</v>
      </c>
      <c r="Z107" s="36">
        <f>T107*('Labour cost esc'!M$14-1)</f>
        <v>6.032004457741138</v>
      </c>
      <c r="AA107" s="36">
        <f>U107*('Labour cost esc'!N$14-1)</f>
        <v>6.3528411073351343</v>
      </c>
      <c r="AB107" s="43">
        <f t="shared" si="43"/>
        <v>28.563975425547365</v>
      </c>
      <c r="AC107" s="37">
        <f t="shared" si="31"/>
        <v>125.07437427332162</v>
      </c>
      <c r="AD107" s="36">
        <f t="shared" si="32"/>
        <v>125.39277310673364</v>
      </c>
      <c r="AE107" s="36">
        <f t="shared" si="33"/>
        <v>125.71198248041583</v>
      </c>
      <c r="AF107" s="36">
        <f t="shared" si="34"/>
        <v>126.03200445774114</v>
      </c>
      <c r="AG107" s="36">
        <f t="shared" si="35"/>
        <v>126.35284110733514</v>
      </c>
      <c r="AH107" s="45">
        <f t="shared" si="36"/>
        <v>628.56397542554737</v>
      </c>
    </row>
    <row r="108" spans="1:34" s="32" customFormat="1" ht="12.75" customHeight="1" x14ac:dyDescent="0.2">
      <c r="A108" s="7" t="s">
        <v>287</v>
      </c>
      <c r="B108" s="7" t="s">
        <v>82</v>
      </c>
      <c r="C108" s="7" t="s">
        <v>194</v>
      </c>
      <c r="D108" s="7" t="s">
        <v>284</v>
      </c>
      <c r="E108" s="98">
        <f t="shared" si="37"/>
        <v>0</v>
      </c>
      <c r="F108" s="98">
        <f t="shared" si="38"/>
        <v>0</v>
      </c>
      <c r="G108" s="98">
        <f t="shared" si="39"/>
        <v>0</v>
      </c>
      <c r="H108" s="98">
        <f t="shared" si="40"/>
        <v>0</v>
      </c>
      <c r="I108" s="98">
        <f t="shared" si="41"/>
        <v>0</v>
      </c>
      <c r="J108" s="43">
        <f t="shared" si="42"/>
        <v>0</v>
      </c>
      <c r="K108" s="98"/>
      <c r="L108" s="98"/>
      <c r="M108" s="98"/>
      <c r="N108" s="98"/>
      <c r="O108" s="98"/>
      <c r="P108" s="43">
        <f t="shared" si="30"/>
        <v>0</v>
      </c>
      <c r="Q108" s="38">
        <v>100</v>
      </c>
      <c r="R108" s="35">
        <v>0</v>
      </c>
      <c r="S108" s="35">
        <v>0</v>
      </c>
      <c r="T108" s="35">
        <v>0</v>
      </c>
      <c r="U108" s="35">
        <v>0</v>
      </c>
      <c r="V108" s="43">
        <f t="shared" si="28"/>
        <v>100</v>
      </c>
      <c r="W108" s="37">
        <f>Q108*('Labour cost esc'!J$14-1)</f>
        <v>4.2286452277680242</v>
      </c>
      <c r="X108" s="36">
        <f>R108*('Labour cost esc'!K$14-1)</f>
        <v>0</v>
      </c>
      <c r="Y108" s="36">
        <f>S108*('Labour cost esc'!L$14-1)</f>
        <v>0</v>
      </c>
      <c r="Z108" s="36">
        <f>T108*('Labour cost esc'!M$14-1)</f>
        <v>0</v>
      </c>
      <c r="AA108" s="36">
        <f>U108*('Labour cost esc'!N$14-1)</f>
        <v>0</v>
      </c>
      <c r="AB108" s="43">
        <f t="shared" si="43"/>
        <v>4.2286452277680242</v>
      </c>
      <c r="AC108" s="37">
        <f t="shared" si="31"/>
        <v>104.22864522776803</v>
      </c>
      <c r="AD108" s="36">
        <f t="shared" si="32"/>
        <v>0</v>
      </c>
      <c r="AE108" s="36">
        <f t="shared" si="33"/>
        <v>0</v>
      </c>
      <c r="AF108" s="36">
        <f t="shared" si="34"/>
        <v>0</v>
      </c>
      <c r="AG108" s="36">
        <f t="shared" si="35"/>
        <v>0</v>
      </c>
      <c r="AH108" s="45">
        <f t="shared" si="36"/>
        <v>104.22864522776803</v>
      </c>
    </row>
    <row r="109" spans="1:34" s="32" customFormat="1" ht="12.75" customHeight="1" x14ac:dyDescent="0.2">
      <c r="A109" s="7" t="s">
        <v>288</v>
      </c>
      <c r="B109" s="7" t="s">
        <v>82</v>
      </c>
      <c r="C109" s="7" t="s">
        <v>194</v>
      </c>
      <c r="D109" s="7" t="s">
        <v>58</v>
      </c>
      <c r="E109" s="98">
        <f t="shared" si="37"/>
        <v>0</v>
      </c>
      <c r="F109" s="98">
        <f t="shared" si="38"/>
        <v>0</v>
      </c>
      <c r="G109" s="98">
        <f t="shared" si="39"/>
        <v>0</v>
      </c>
      <c r="H109" s="98">
        <f t="shared" si="40"/>
        <v>0</v>
      </c>
      <c r="I109" s="98">
        <f t="shared" si="41"/>
        <v>0</v>
      </c>
      <c r="J109" s="43">
        <f t="shared" si="42"/>
        <v>0</v>
      </c>
      <c r="K109" s="98"/>
      <c r="L109" s="98"/>
      <c r="M109" s="98"/>
      <c r="N109" s="98"/>
      <c r="O109" s="98"/>
      <c r="P109" s="43">
        <f t="shared" si="30"/>
        <v>0</v>
      </c>
      <c r="Q109" s="38">
        <v>130</v>
      </c>
      <c r="R109" s="35">
        <v>50</v>
      </c>
      <c r="S109" s="35">
        <v>50</v>
      </c>
      <c r="T109" s="35">
        <v>50</v>
      </c>
      <c r="U109" s="35">
        <v>50</v>
      </c>
      <c r="V109" s="43">
        <f t="shared" si="28"/>
        <v>330</v>
      </c>
      <c r="W109" s="37">
        <f>Q109*('Labour cost esc'!J$14-1)</f>
        <v>5.497238796098431</v>
      </c>
      <c r="X109" s="36">
        <f>R109*('Labour cost esc'!K$14-1)</f>
        <v>2.2469887944723488</v>
      </c>
      <c r="Y109" s="36">
        <f>S109*('Labour cost esc'!L$14-1)</f>
        <v>2.3799927001732613</v>
      </c>
      <c r="Z109" s="36">
        <f>T109*('Labour cost esc'!M$14-1)</f>
        <v>2.5133351907254742</v>
      </c>
      <c r="AA109" s="36">
        <f>U109*('Labour cost esc'!N$14-1)</f>
        <v>2.647017128056306</v>
      </c>
      <c r="AB109" s="43">
        <f t="shared" si="43"/>
        <v>15.284572609525821</v>
      </c>
      <c r="AC109" s="37">
        <f t="shared" si="31"/>
        <v>135.49723879609843</v>
      </c>
      <c r="AD109" s="36">
        <f t="shared" si="32"/>
        <v>52.246988794472351</v>
      </c>
      <c r="AE109" s="36">
        <f t="shared" si="33"/>
        <v>52.379992700173261</v>
      </c>
      <c r="AF109" s="36">
        <f t="shared" si="34"/>
        <v>52.513335190725471</v>
      </c>
      <c r="AG109" s="36">
        <f t="shared" si="35"/>
        <v>52.647017128056305</v>
      </c>
      <c r="AH109" s="45">
        <f t="shared" si="36"/>
        <v>345.28457260952581</v>
      </c>
    </row>
    <row r="110" spans="1:34" s="32" customFormat="1" ht="12.75" customHeight="1" x14ac:dyDescent="0.2">
      <c r="A110" s="7" t="s">
        <v>289</v>
      </c>
      <c r="B110" s="7" t="s">
        <v>290</v>
      </c>
      <c r="C110" s="7" t="s">
        <v>230</v>
      </c>
      <c r="D110" s="7" t="s">
        <v>199</v>
      </c>
      <c r="E110" s="98">
        <f t="shared" si="37"/>
        <v>0</v>
      </c>
      <c r="F110" s="98">
        <f t="shared" si="38"/>
        <v>0</v>
      </c>
      <c r="G110" s="98">
        <f t="shared" si="39"/>
        <v>0</v>
      </c>
      <c r="H110" s="98">
        <f t="shared" si="40"/>
        <v>0</v>
      </c>
      <c r="I110" s="98">
        <f t="shared" si="41"/>
        <v>0</v>
      </c>
      <c r="J110" s="43">
        <f t="shared" si="42"/>
        <v>0</v>
      </c>
      <c r="K110" s="98"/>
      <c r="L110" s="98"/>
      <c r="M110" s="98"/>
      <c r="N110" s="98"/>
      <c r="O110" s="98"/>
      <c r="P110" s="43">
        <f t="shared" si="30"/>
        <v>0</v>
      </c>
      <c r="Q110" s="38">
        <v>1800</v>
      </c>
      <c r="R110" s="35">
        <v>1800</v>
      </c>
      <c r="S110" s="35">
        <v>1800</v>
      </c>
      <c r="T110" s="35">
        <v>1800</v>
      </c>
      <c r="U110" s="35">
        <v>1800</v>
      </c>
      <c r="V110" s="43">
        <f t="shared" si="28"/>
        <v>9000</v>
      </c>
      <c r="W110" s="37">
        <f>Q110*('Labour cost esc'!J$14-1)</f>
        <v>76.115614099824441</v>
      </c>
      <c r="X110" s="36">
        <f>R110*('Labour cost esc'!K$14-1)</f>
        <v>80.891596601004551</v>
      </c>
      <c r="Y110" s="36">
        <f>S110*('Labour cost esc'!L$14-1)</f>
        <v>85.679737206237405</v>
      </c>
      <c r="Z110" s="36">
        <f>T110*('Labour cost esc'!M$14-1)</f>
        <v>90.48006686611707</v>
      </c>
      <c r="AA110" s="36">
        <f>U110*('Labour cost esc'!N$14-1)</f>
        <v>95.292616610027011</v>
      </c>
      <c r="AB110" s="43">
        <f t="shared" si="43"/>
        <v>428.45963138321042</v>
      </c>
      <c r="AC110" s="37">
        <f t="shared" si="31"/>
        <v>1876.1156140998244</v>
      </c>
      <c r="AD110" s="36">
        <f t="shared" si="32"/>
        <v>1880.8915966010045</v>
      </c>
      <c r="AE110" s="36">
        <f t="shared" si="33"/>
        <v>1885.6797372062374</v>
      </c>
      <c r="AF110" s="36">
        <f t="shared" si="34"/>
        <v>1890.4800668661171</v>
      </c>
      <c r="AG110" s="36">
        <f t="shared" si="35"/>
        <v>1895.2926166100269</v>
      </c>
      <c r="AH110" s="45">
        <f t="shared" si="36"/>
        <v>9428.4596313832117</v>
      </c>
    </row>
    <row r="111" spans="1:34" s="32" customFormat="1" ht="12.75" customHeight="1" x14ac:dyDescent="0.2">
      <c r="A111" s="7" t="s">
        <v>104</v>
      </c>
      <c r="B111" s="7" t="s">
        <v>290</v>
      </c>
      <c r="C111" s="7" t="s">
        <v>230</v>
      </c>
      <c r="D111" s="7" t="s">
        <v>199</v>
      </c>
      <c r="E111" s="98">
        <f t="shared" ref="E111:E174" si="44">IFERROR(Q111/K111,0)</f>
        <v>0</v>
      </c>
      <c r="F111" s="98">
        <f t="shared" ref="F111:F174" si="45">IFERROR(R111/L111,0)</f>
        <v>0</v>
      </c>
      <c r="G111" s="98">
        <f t="shared" ref="G111:G174" si="46">IFERROR(S111/M111,0)</f>
        <v>0</v>
      </c>
      <c r="H111" s="98">
        <f t="shared" ref="H111:H174" si="47">IFERROR(T111/N111,0)</f>
        <v>0</v>
      </c>
      <c r="I111" s="98">
        <f t="shared" ref="I111:J174" si="48">IFERROR(U111/O111,0)</f>
        <v>0</v>
      </c>
      <c r="J111" s="43">
        <f t="shared" si="42"/>
        <v>0</v>
      </c>
      <c r="K111" s="98"/>
      <c r="L111" s="98"/>
      <c r="M111" s="98"/>
      <c r="N111" s="98"/>
      <c r="O111" s="98"/>
      <c r="P111" s="43">
        <f t="shared" si="30"/>
        <v>0</v>
      </c>
      <c r="Q111" s="38">
        <v>600</v>
      </c>
      <c r="R111" s="35">
        <v>419</v>
      </c>
      <c r="S111" s="35">
        <v>306</v>
      </c>
      <c r="T111" s="35">
        <v>200</v>
      </c>
      <c r="U111" s="35">
        <v>450</v>
      </c>
      <c r="V111" s="43">
        <f t="shared" si="28"/>
        <v>1975</v>
      </c>
      <c r="W111" s="37">
        <f>Q111*('Labour cost esc'!J$14-1)</f>
        <v>25.371871366608147</v>
      </c>
      <c r="X111" s="36">
        <f>R111*('Labour cost esc'!K$14-1)</f>
        <v>18.829766097678284</v>
      </c>
      <c r="Y111" s="36">
        <f>S111*('Labour cost esc'!L$14-1)</f>
        <v>14.565555325060359</v>
      </c>
      <c r="Z111" s="36">
        <f>T111*('Labour cost esc'!M$14-1)</f>
        <v>10.053340762901897</v>
      </c>
      <c r="AA111" s="36">
        <f>U111*('Labour cost esc'!N$14-1)</f>
        <v>23.823154152506753</v>
      </c>
      <c r="AB111" s="43">
        <f t="shared" si="43"/>
        <v>92.64368770475545</v>
      </c>
      <c r="AC111" s="37">
        <f>Q111+W111</f>
        <v>625.37187136660816</v>
      </c>
      <c r="AD111" s="36">
        <f>R111+X111</f>
        <v>437.82976609767826</v>
      </c>
      <c r="AE111" s="36">
        <f>S111+Y111</f>
        <v>320.56555532506036</v>
      </c>
      <c r="AF111" s="36">
        <f>T111+Z111</f>
        <v>210.05334076290188</v>
      </c>
      <c r="AG111" s="36">
        <f>U111+AA111</f>
        <v>473.82315415250673</v>
      </c>
      <c r="AH111" s="45">
        <f>SUM(AC111:AG111)</f>
        <v>2067.6436877047554</v>
      </c>
    </row>
    <row r="112" spans="1:34" s="32" customFormat="1" ht="12.75" customHeight="1" x14ac:dyDescent="0.2">
      <c r="A112" s="7" t="s">
        <v>291</v>
      </c>
      <c r="B112" s="7" t="s">
        <v>290</v>
      </c>
      <c r="C112" s="7" t="s">
        <v>230</v>
      </c>
      <c r="D112" s="7" t="s">
        <v>199</v>
      </c>
      <c r="E112" s="98">
        <f t="shared" si="44"/>
        <v>0</v>
      </c>
      <c r="F112" s="98">
        <f t="shared" si="45"/>
        <v>0</v>
      </c>
      <c r="G112" s="98">
        <f t="shared" si="46"/>
        <v>0</v>
      </c>
      <c r="H112" s="98">
        <f t="shared" si="47"/>
        <v>0</v>
      </c>
      <c r="I112" s="98">
        <f t="shared" si="48"/>
        <v>0</v>
      </c>
      <c r="J112" s="43">
        <f t="shared" si="42"/>
        <v>0</v>
      </c>
      <c r="K112" s="98"/>
      <c r="L112" s="98"/>
      <c r="M112" s="98"/>
      <c r="N112" s="98"/>
      <c r="O112" s="98"/>
      <c r="P112" s="43">
        <f t="shared" si="30"/>
        <v>0</v>
      </c>
      <c r="Q112" s="38">
        <v>750</v>
      </c>
      <c r="R112" s="35">
        <v>300</v>
      </c>
      <c r="S112" s="35">
        <v>150</v>
      </c>
      <c r="T112" s="35">
        <v>150</v>
      </c>
      <c r="U112" s="35">
        <v>0</v>
      </c>
      <c r="V112" s="43">
        <f t="shared" si="28"/>
        <v>1350</v>
      </c>
      <c r="W112" s="37">
        <f>Q112*('Labour cost esc'!J$14-1)</f>
        <v>31.71483920826018</v>
      </c>
      <c r="X112" s="36">
        <f>R112*('Labour cost esc'!K$14-1)</f>
        <v>13.481932766834092</v>
      </c>
      <c r="Y112" s="36">
        <f>S112*('Labour cost esc'!L$14-1)</f>
        <v>7.1399781005197838</v>
      </c>
      <c r="Z112" s="36">
        <f>T112*('Labour cost esc'!M$14-1)</f>
        <v>7.5400055721764225</v>
      </c>
      <c r="AA112" s="36">
        <f>U112*('Labour cost esc'!N$14-1)</f>
        <v>0</v>
      </c>
      <c r="AB112" s="43">
        <f t="shared" si="43"/>
        <v>59.876755647790475</v>
      </c>
      <c r="AC112" s="37">
        <f t="shared" ref="AC112:AC175" si="49">Q112+W112</f>
        <v>781.71483920826017</v>
      </c>
      <c r="AD112" s="36">
        <f t="shared" ref="AD112:AD175" si="50">R112+X112</f>
        <v>313.48193276683412</v>
      </c>
      <c r="AE112" s="36">
        <f t="shared" ref="AE112:AE175" si="51">S112+Y112</f>
        <v>157.13997810051978</v>
      </c>
      <c r="AF112" s="36">
        <f t="shared" ref="AF112:AF175" si="52">T112+Z112</f>
        <v>157.54000557217643</v>
      </c>
      <c r="AG112" s="36">
        <f t="shared" ref="AG112:AG175" si="53">U112+AA112</f>
        <v>0</v>
      </c>
      <c r="AH112" s="45">
        <f t="shared" ref="AH112:AH175" si="54">SUM(AC112:AG112)</f>
        <v>1409.8767556477903</v>
      </c>
    </row>
    <row r="113" spans="1:34" s="32" customFormat="1" ht="12.75" customHeight="1" x14ac:dyDescent="0.2">
      <c r="A113" s="7" t="s">
        <v>292</v>
      </c>
      <c r="B113" s="7" t="s">
        <v>290</v>
      </c>
      <c r="C113" s="7" t="s">
        <v>230</v>
      </c>
      <c r="D113" s="7" t="s">
        <v>284</v>
      </c>
      <c r="E113" s="98">
        <f t="shared" si="44"/>
        <v>0</v>
      </c>
      <c r="F113" s="98">
        <f t="shared" si="45"/>
        <v>0</v>
      </c>
      <c r="G113" s="98">
        <f t="shared" si="46"/>
        <v>0</v>
      </c>
      <c r="H113" s="98">
        <f t="shared" si="47"/>
        <v>0</v>
      </c>
      <c r="I113" s="98">
        <f t="shared" si="48"/>
        <v>0</v>
      </c>
      <c r="J113" s="43">
        <f t="shared" si="42"/>
        <v>0</v>
      </c>
      <c r="K113" s="98"/>
      <c r="L113" s="98"/>
      <c r="M113" s="98"/>
      <c r="N113" s="98"/>
      <c r="O113" s="98"/>
      <c r="P113" s="43">
        <f t="shared" si="30"/>
        <v>0</v>
      </c>
      <c r="Q113" s="38">
        <v>50</v>
      </c>
      <c r="R113" s="35">
        <v>50</v>
      </c>
      <c r="S113" s="35">
        <v>50</v>
      </c>
      <c r="T113" s="35">
        <v>50</v>
      </c>
      <c r="U113" s="35">
        <v>50</v>
      </c>
      <c r="V113" s="43">
        <f t="shared" si="28"/>
        <v>250</v>
      </c>
      <c r="W113" s="37">
        <f>Q113*('Labour cost esc'!J$14-1)</f>
        <v>2.1143226138840121</v>
      </c>
      <c r="X113" s="36">
        <f>R113*('Labour cost esc'!K$14-1)</f>
        <v>2.2469887944723488</v>
      </c>
      <c r="Y113" s="36">
        <f>S113*('Labour cost esc'!L$14-1)</f>
        <v>2.3799927001732613</v>
      </c>
      <c r="Z113" s="36">
        <f>T113*('Labour cost esc'!M$14-1)</f>
        <v>2.5133351907254742</v>
      </c>
      <c r="AA113" s="36">
        <f>U113*('Labour cost esc'!N$14-1)</f>
        <v>2.647017128056306</v>
      </c>
      <c r="AB113" s="43">
        <f t="shared" si="43"/>
        <v>11.901656427311401</v>
      </c>
      <c r="AC113" s="37">
        <f t="shared" si="49"/>
        <v>52.114322613884013</v>
      </c>
      <c r="AD113" s="36">
        <f t="shared" si="50"/>
        <v>52.246988794472351</v>
      </c>
      <c r="AE113" s="36">
        <f t="shared" si="51"/>
        <v>52.379992700173261</v>
      </c>
      <c r="AF113" s="36">
        <f t="shared" si="52"/>
        <v>52.513335190725471</v>
      </c>
      <c r="AG113" s="36">
        <f t="shared" si="53"/>
        <v>52.647017128056305</v>
      </c>
      <c r="AH113" s="45">
        <f t="shared" si="54"/>
        <v>261.90165642731137</v>
      </c>
    </row>
    <row r="114" spans="1:34" s="32" customFormat="1" ht="12.75" customHeight="1" x14ac:dyDescent="0.2">
      <c r="A114" s="7" t="s">
        <v>143</v>
      </c>
      <c r="B114" s="7" t="s">
        <v>143</v>
      </c>
      <c r="C114" s="7" t="s">
        <v>89</v>
      </c>
      <c r="D114" s="7" t="s">
        <v>58</v>
      </c>
      <c r="E114" s="98">
        <f t="shared" si="44"/>
        <v>0</v>
      </c>
      <c r="F114" s="98">
        <f t="shared" si="45"/>
        <v>0</v>
      </c>
      <c r="G114" s="98">
        <f t="shared" si="46"/>
        <v>0</v>
      </c>
      <c r="H114" s="98">
        <f t="shared" si="47"/>
        <v>0</v>
      </c>
      <c r="I114" s="98">
        <f t="shared" si="48"/>
        <v>0</v>
      </c>
      <c r="J114" s="43">
        <f t="shared" si="42"/>
        <v>0</v>
      </c>
      <c r="K114" s="98"/>
      <c r="L114" s="98"/>
      <c r="M114" s="98"/>
      <c r="N114" s="98"/>
      <c r="O114" s="98"/>
      <c r="P114" s="43">
        <f t="shared" si="30"/>
        <v>0</v>
      </c>
      <c r="Q114" s="38">
        <v>1000</v>
      </c>
      <c r="R114" s="35">
        <v>1380</v>
      </c>
      <c r="S114" s="35">
        <v>1380</v>
      </c>
      <c r="T114" s="35">
        <v>1320</v>
      </c>
      <c r="U114" s="35">
        <v>630</v>
      </c>
      <c r="V114" s="43">
        <f t="shared" si="28"/>
        <v>5710</v>
      </c>
      <c r="W114" s="37">
        <f>Q114*('Labour cost esc'!J$14-1)</f>
        <v>42.28645227768024</v>
      </c>
      <c r="X114" s="36">
        <f>R114*('Labour cost esc'!K$14-1)</f>
        <v>62.016890727436824</v>
      </c>
      <c r="Y114" s="36">
        <f>S114*('Labour cost esc'!L$14-1)</f>
        <v>65.687798524782011</v>
      </c>
      <c r="Z114" s="36">
        <f>T114*('Labour cost esc'!M$14-1)</f>
        <v>66.352049035152518</v>
      </c>
      <c r="AA114" s="36">
        <f>U114*('Labour cost esc'!N$14-1)</f>
        <v>33.352415813509452</v>
      </c>
      <c r="AB114" s="43">
        <f t="shared" si="43"/>
        <v>269.69560637856102</v>
      </c>
      <c r="AC114" s="37">
        <f t="shared" si="49"/>
        <v>1042.2864522776802</v>
      </c>
      <c r="AD114" s="36">
        <f t="shared" si="50"/>
        <v>1442.0168907274369</v>
      </c>
      <c r="AE114" s="36">
        <f t="shared" si="51"/>
        <v>1445.687798524782</v>
      </c>
      <c r="AF114" s="36">
        <f t="shared" si="52"/>
        <v>1386.3520490351525</v>
      </c>
      <c r="AG114" s="36">
        <f t="shared" si="53"/>
        <v>663.35241581350942</v>
      </c>
      <c r="AH114" s="45">
        <f t="shared" si="54"/>
        <v>5979.6956063785619</v>
      </c>
    </row>
    <row r="115" spans="1:34" s="32" customFormat="1" ht="12.75" customHeight="1" x14ac:dyDescent="0.2">
      <c r="A115" s="7" t="s">
        <v>293</v>
      </c>
      <c r="B115" s="7" t="s">
        <v>158</v>
      </c>
      <c r="C115" s="7" t="s">
        <v>250</v>
      </c>
      <c r="D115" s="7" t="s">
        <v>52</v>
      </c>
      <c r="E115" s="98">
        <f t="shared" si="44"/>
        <v>0</v>
      </c>
      <c r="F115" s="98">
        <f t="shared" si="45"/>
        <v>0</v>
      </c>
      <c r="G115" s="98">
        <f t="shared" si="46"/>
        <v>0</v>
      </c>
      <c r="H115" s="98">
        <f t="shared" si="47"/>
        <v>0</v>
      </c>
      <c r="I115" s="98">
        <f t="shared" si="48"/>
        <v>0</v>
      </c>
      <c r="J115" s="43">
        <f t="shared" si="42"/>
        <v>0</v>
      </c>
      <c r="K115" s="98"/>
      <c r="L115" s="98"/>
      <c r="M115" s="98"/>
      <c r="N115" s="98"/>
      <c r="O115" s="98"/>
      <c r="P115" s="43">
        <f t="shared" si="30"/>
        <v>0</v>
      </c>
      <c r="Q115" s="38">
        <v>76</v>
      </c>
      <c r="R115" s="35">
        <v>76</v>
      </c>
      <c r="S115" s="35">
        <v>76</v>
      </c>
      <c r="T115" s="35">
        <v>76</v>
      </c>
      <c r="U115" s="35">
        <v>76</v>
      </c>
      <c r="V115" s="43">
        <f t="shared" si="28"/>
        <v>380</v>
      </c>
      <c r="W115" s="37">
        <f>Q115*('Labour cost esc'!J$14-1)</f>
        <v>3.2137703731036984</v>
      </c>
      <c r="X115" s="36">
        <f>R115*('Labour cost esc'!K$14-1)</f>
        <v>3.4154229675979701</v>
      </c>
      <c r="Y115" s="36">
        <f>S115*('Labour cost esc'!L$14-1)</f>
        <v>3.6175889042633571</v>
      </c>
      <c r="Z115" s="36">
        <f>T115*('Labour cost esc'!M$14-1)</f>
        <v>3.8202694899027207</v>
      </c>
      <c r="AA115" s="36">
        <f>U115*('Labour cost esc'!N$14-1)</f>
        <v>4.0234660346455851</v>
      </c>
      <c r="AB115" s="43">
        <f t="shared" si="43"/>
        <v>18.090517769513333</v>
      </c>
      <c r="AC115" s="37">
        <f t="shared" si="49"/>
        <v>79.213770373103699</v>
      </c>
      <c r="AD115" s="36">
        <f t="shared" si="50"/>
        <v>79.415422967597976</v>
      </c>
      <c r="AE115" s="36">
        <f t="shared" si="51"/>
        <v>79.617588904263357</v>
      </c>
      <c r="AF115" s="36">
        <f t="shared" si="52"/>
        <v>79.820269489902728</v>
      </c>
      <c r="AG115" s="36">
        <f t="shared" si="53"/>
        <v>80.02346603464558</v>
      </c>
      <c r="AH115" s="45">
        <f t="shared" si="54"/>
        <v>398.09051776951333</v>
      </c>
    </row>
    <row r="116" spans="1:34" s="32" customFormat="1" ht="12.75" customHeight="1" x14ac:dyDescent="0.2">
      <c r="A116" s="7" t="s">
        <v>294</v>
      </c>
      <c r="B116" s="7" t="s">
        <v>158</v>
      </c>
      <c r="C116" s="7" t="s">
        <v>250</v>
      </c>
      <c r="D116" s="7" t="s">
        <v>52</v>
      </c>
      <c r="E116" s="98">
        <f t="shared" si="44"/>
        <v>0</v>
      </c>
      <c r="F116" s="98">
        <f t="shared" si="45"/>
        <v>0</v>
      </c>
      <c r="G116" s="98">
        <f t="shared" si="46"/>
        <v>0</v>
      </c>
      <c r="H116" s="98">
        <f t="shared" si="47"/>
        <v>0</v>
      </c>
      <c r="I116" s="98">
        <f t="shared" si="48"/>
        <v>0</v>
      </c>
      <c r="J116" s="43">
        <f t="shared" si="42"/>
        <v>0</v>
      </c>
      <c r="K116" s="98"/>
      <c r="L116" s="98"/>
      <c r="M116" s="98"/>
      <c r="N116" s="98"/>
      <c r="O116" s="98"/>
      <c r="P116" s="43">
        <f t="shared" si="30"/>
        <v>0</v>
      </c>
      <c r="Q116" s="38">
        <v>170</v>
      </c>
      <c r="R116" s="35">
        <v>6305</v>
      </c>
      <c r="S116" s="35">
        <v>6305</v>
      </c>
      <c r="T116" s="35"/>
      <c r="U116" s="35">
        <v>0</v>
      </c>
      <c r="V116" s="43">
        <f t="shared" si="28"/>
        <v>12780</v>
      </c>
      <c r="W116" s="37">
        <f>Q116*('Labour cost esc'!J$14-1)</f>
        <v>7.1886968872056407</v>
      </c>
      <c r="X116" s="36">
        <f>R116*('Labour cost esc'!K$14-1)</f>
        <v>283.34528698296316</v>
      </c>
      <c r="Y116" s="36">
        <f>S116*('Labour cost esc'!L$14-1)</f>
        <v>300.11707949184824</v>
      </c>
      <c r="Z116" s="36">
        <f>T116*('Labour cost esc'!M$14-1)</f>
        <v>0</v>
      </c>
      <c r="AA116" s="36">
        <f>U116*('Labour cost esc'!N$14-1)</f>
        <v>0</v>
      </c>
      <c r="AB116" s="43">
        <f t="shared" si="43"/>
        <v>590.65106336201711</v>
      </c>
      <c r="AC116" s="37">
        <f t="shared" si="49"/>
        <v>177.18869688720565</v>
      </c>
      <c r="AD116" s="36">
        <f t="shared" si="50"/>
        <v>6588.3452869829634</v>
      </c>
      <c r="AE116" s="36">
        <f t="shared" si="51"/>
        <v>6605.117079491848</v>
      </c>
      <c r="AF116" s="36">
        <f t="shared" si="52"/>
        <v>0</v>
      </c>
      <c r="AG116" s="36">
        <f t="shared" si="53"/>
        <v>0</v>
      </c>
      <c r="AH116" s="45">
        <f t="shared" si="54"/>
        <v>13370.651063362016</v>
      </c>
    </row>
    <row r="117" spans="1:34" s="32" customFormat="1" ht="12.75" customHeight="1" x14ac:dyDescent="0.2">
      <c r="A117" s="7" t="s">
        <v>295</v>
      </c>
      <c r="B117" s="7" t="s">
        <v>158</v>
      </c>
      <c r="C117" s="7" t="s">
        <v>250</v>
      </c>
      <c r="D117" s="7" t="s">
        <v>52</v>
      </c>
      <c r="E117" s="98">
        <f t="shared" si="44"/>
        <v>0</v>
      </c>
      <c r="F117" s="98">
        <f t="shared" si="45"/>
        <v>0</v>
      </c>
      <c r="G117" s="98">
        <f t="shared" si="46"/>
        <v>0</v>
      </c>
      <c r="H117" s="98">
        <f t="shared" si="47"/>
        <v>0</v>
      </c>
      <c r="I117" s="98">
        <f t="shared" si="48"/>
        <v>0</v>
      </c>
      <c r="J117" s="43">
        <f t="shared" si="42"/>
        <v>0</v>
      </c>
      <c r="K117" s="98"/>
      <c r="L117" s="98"/>
      <c r="M117" s="98"/>
      <c r="N117" s="98"/>
      <c r="O117" s="98"/>
      <c r="P117" s="43">
        <f t="shared" si="30"/>
        <v>0</v>
      </c>
      <c r="Q117" s="38">
        <v>279</v>
      </c>
      <c r="R117" s="35">
        <v>211</v>
      </c>
      <c r="S117" s="35">
        <v>373</v>
      </c>
      <c r="T117" s="35">
        <v>515</v>
      </c>
      <c r="U117" s="35">
        <v>440</v>
      </c>
      <c r="V117" s="43">
        <f t="shared" si="28"/>
        <v>1818</v>
      </c>
      <c r="W117" s="37">
        <f>Q117*('Labour cost esc'!J$14-1)</f>
        <v>11.797920185472787</v>
      </c>
      <c r="X117" s="36">
        <f>R117*('Labour cost esc'!K$14-1)</f>
        <v>9.4822927126733116</v>
      </c>
      <c r="Y117" s="36">
        <f>S117*('Labour cost esc'!L$14-1)</f>
        <v>17.754745543292529</v>
      </c>
      <c r="Z117" s="36">
        <f>T117*('Labour cost esc'!M$14-1)</f>
        <v>25.887352464472386</v>
      </c>
      <c r="AA117" s="36">
        <f>U117*('Labour cost esc'!N$14-1)</f>
        <v>23.293750726895492</v>
      </c>
      <c r="AB117" s="43">
        <f t="shared" si="43"/>
        <v>88.216061632806515</v>
      </c>
      <c r="AC117" s="37">
        <f t="shared" si="49"/>
        <v>290.79792018547278</v>
      </c>
      <c r="AD117" s="36">
        <f t="shared" si="50"/>
        <v>220.48229271267331</v>
      </c>
      <c r="AE117" s="36">
        <f t="shared" si="51"/>
        <v>390.75474554329253</v>
      </c>
      <c r="AF117" s="36">
        <f t="shared" si="52"/>
        <v>540.88735246447243</v>
      </c>
      <c r="AG117" s="36">
        <f t="shared" si="53"/>
        <v>463.2937507268955</v>
      </c>
      <c r="AH117" s="45">
        <f t="shared" si="54"/>
        <v>1906.2160616328067</v>
      </c>
    </row>
    <row r="118" spans="1:34" s="32" customFormat="1" ht="12.75" customHeight="1" x14ac:dyDescent="0.2">
      <c r="A118" s="7" t="s">
        <v>296</v>
      </c>
      <c r="B118" s="7" t="s">
        <v>158</v>
      </c>
      <c r="C118" s="7" t="s">
        <v>250</v>
      </c>
      <c r="D118" s="7" t="s">
        <v>52</v>
      </c>
      <c r="E118" s="98">
        <f t="shared" si="44"/>
        <v>0</v>
      </c>
      <c r="F118" s="98">
        <f t="shared" si="45"/>
        <v>0</v>
      </c>
      <c r="G118" s="98">
        <f t="shared" si="46"/>
        <v>0</v>
      </c>
      <c r="H118" s="98">
        <f t="shared" si="47"/>
        <v>0</v>
      </c>
      <c r="I118" s="98">
        <f t="shared" si="48"/>
        <v>0</v>
      </c>
      <c r="J118" s="43">
        <f t="shared" si="42"/>
        <v>0</v>
      </c>
      <c r="K118" s="98"/>
      <c r="L118" s="98"/>
      <c r="M118" s="98"/>
      <c r="N118" s="98"/>
      <c r="O118" s="98"/>
      <c r="P118" s="43">
        <f t="shared" si="30"/>
        <v>0</v>
      </c>
      <c r="Q118" s="38">
        <v>127</v>
      </c>
      <c r="R118" s="35"/>
      <c r="S118" s="35"/>
      <c r="T118" s="35"/>
      <c r="U118" s="35"/>
      <c r="V118" s="43">
        <f t="shared" si="28"/>
        <v>127</v>
      </c>
      <c r="W118" s="37">
        <f>Q118*('Labour cost esc'!J$14-1)</f>
        <v>5.370379439265391</v>
      </c>
      <c r="X118" s="36">
        <f>R118*('Labour cost esc'!K$14-1)</f>
        <v>0</v>
      </c>
      <c r="Y118" s="36">
        <f>S118*('Labour cost esc'!L$14-1)</f>
        <v>0</v>
      </c>
      <c r="Z118" s="36">
        <f>T118*('Labour cost esc'!M$14-1)</f>
        <v>0</v>
      </c>
      <c r="AA118" s="36">
        <f>U118*('Labour cost esc'!N$14-1)</f>
        <v>0</v>
      </c>
      <c r="AB118" s="43">
        <f t="shared" si="43"/>
        <v>5.370379439265391</v>
      </c>
      <c r="AC118" s="37">
        <f t="shared" si="49"/>
        <v>132.37037943926538</v>
      </c>
      <c r="AD118" s="36">
        <f t="shared" si="50"/>
        <v>0</v>
      </c>
      <c r="AE118" s="36">
        <f t="shared" si="51"/>
        <v>0</v>
      </c>
      <c r="AF118" s="36">
        <f t="shared" si="52"/>
        <v>0</v>
      </c>
      <c r="AG118" s="36">
        <f t="shared" si="53"/>
        <v>0</v>
      </c>
      <c r="AH118" s="45">
        <f t="shared" si="54"/>
        <v>132.37037943926538</v>
      </c>
    </row>
    <row r="119" spans="1:34" s="32" customFormat="1" ht="12.75" customHeight="1" x14ac:dyDescent="0.2">
      <c r="A119" s="7" t="s">
        <v>297</v>
      </c>
      <c r="B119" s="7" t="s">
        <v>158</v>
      </c>
      <c r="C119" s="7" t="s">
        <v>250</v>
      </c>
      <c r="D119" s="7" t="s">
        <v>52</v>
      </c>
      <c r="E119" s="98">
        <f t="shared" si="44"/>
        <v>0</v>
      </c>
      <c r="F119" s="98">
        <f t="shared" si="45"/>
        <v>0</v>
      </c>
      <c r="G119" s="98">
        <f t="shared" si="46"/>
        <v>0</v>
      </c>
      <c r="H119" s="98">
        <f t="shared" si="47"/>
        <v>0</v>
      </c>
      <c r="I119" s="98">
        <f t="shared" si="48"/>
        <v>0</v>
      </c>
      <c r="J119" s="43">
        <f t="shared" si="42"/>
        <v>0</v>
      </c>
      <c r="K119" s="98"/>
      <c r="L119" s="98"/>
      <c r="M119" s="98"/>
      <c r="N119" s="98"/>
      <c r="O119" s="98"/>
      <c r="P119" s="43">
        <f t="shared" si="30"/>
        <v>0</v>
      </c>
      <c r="Q119" s="38">
        <v>99</v>
      </c>
      <c r="R119" s="35">
        <v>99</v>
      </c>
      <c r="S119" s="35">
        <v>99</v>
      </c>
      <c r="T119" s="35">
        <v>99</v>
      </c>
      <c r="U119" s="35">
        <v>99</v>
      </c>
      <c r="V119" s="43">
        <f t="shared" si="28"/>
        <v>495</v>
      </c>
      <c r="W119" s="37">
        <f>Q119*('Labour cost esc'!J$14-1)</f>
        <v>4.1863587754903442</v>
      </c>
      <c r="X119" s="36">
        <f>R119*('Labour cost esc'!K$14-1)</f>
        <v>4.4490378130552504</v>
      </c>
      <c r="Y119" s="36">
        <f>S119*('Labour cost esc'!L$14-1)</f>
        <v>4.7123855463430573</v>
      </c>
      <c r="Z119" s="36">
        <f>T119*('Labour cost esc'!M$14-1)</f>
        <v>4.9764036776364389</v>
      </c>
      <c r="AA119" s="36">
        <f>U119*('Labour cost esc'!N$14-1)</f>
        <v>5.2410939135514862</v>
      </c>
      <c r="AB119" s="43">
        <f t="shared" si="43"/>
        <v>23.565279726076575</v>
      </c>
      <c r="AC119" s="37">
        <f t="shared" si="49"/>
        <v>103.18635877549035</v>
      </c>
      <c r="AD119" s="36">
        <f t="shared" si="50"/>
        <v>103.44903781305526</v>
      </c>
      <c r="AE119" s="36">
        <f t="shared" si="51"/>
        <v>103.71238554634306</v>
      </c>
      <c r="AF119" s="36">
        <f t="shared" si="52"/>
        <v>103.97640367763644</v>
      </c>
      <c r="AG119" s="36">
        <f t="shared" si="53"/>
        <v>104.24109391355148</v>
      </c>
      <c r="AH119" s="45">
        <f t="shared" si="54"/>
        <v>518.5652797260766</v>
      </c>
    </row>
    <row r="120" spans="1:34" s="32" customFormat="1" ht="12.75" customHeight="1" x14ac:dyDescent="0.2">
      <c r="A120" s="7" t="s">
        <v>176</v>
      </c>
      <c r="B120" s="7" t="s">
        <v>158</v>
      </c>
      <c r="C120" s="7" t="s">
        <v>250</v>
      </c>
      <c r="D120" s="7" t="s">
        <v>52</v>
      </c>
      <c r="E120" s="98">
        <f t="shared" si="44"/>
        <v>0</v>
      </c>
      <c r="F120" s="98">
        <f t="shared" si="45"/>
        <v>0</v>
      </c>
      <c r="G120" s="98">
        <f t="shared" si="46"/>
        <v>0</v>
      </c>
      <c r="H120" s="98">
        <f t="shared" si="47"/>
        <v>0</v>
      </c>
      <c r="I120" s="98">
        <f t="shared" si="48"/>
        <v>0</v>
      </c>
      <c r="J120" s="43">
        <f t="shared" si="42"/>
        <v>0</v>
      </c>
      <c r="K120" s="98"/>
      <c r="L120" s="98"/>
      <c r="M120" s="98"/>
      <c r="N120" s="98"/>
      <c r="O120" s="98"/>
      <c r="P120" s="43">
        <f t="shared" si="30"/>
        <v>0</v>
      </c>
      <c r="Q120" s="38">
        <v>166</v>
      </c>
      <c r="R120" s="35">
        <v>166</v>
      </c>
      <c r="S120" s="35">
        <v>166</v>
      </c>
      <c r="T120" s="35">
        <v>166</v>
      </c>
      <c r="U120" s="35">
        <v>166</v>
      </c>
      <c r="V120" s="43">
        <f t="shared" si="28"/>
        <v>830</v>
      </c>
      <c r="W120" s="37">
        <f>Q120*('Labour cost esc'!J$14-1)</f>
        <v>7.0195510780949206</v>
      </c>
      <c r="X120" s="36">
        <f>R120*('Labour cost esc'!K$14-1)</f>
        <v>7.4600027976481975</v>
      </c>
      <c r="Y120" s="36">
        <f>S120*('Labour cost esc'!L$14-1)</f>
        <v>7.9015757645752274</v>
      </c>
      <c r="Z120" s="36">
        <f>T120*('Labour cost esc'!M$14-1)</f>
        <v>8.3442728332085743</v>
      </c>
      <c r="AA120" s="36">
        <f>U120*('Labour cost esc'!N$14-1)</f>
        <v>8.7880968651469367</v>
      </c>
      <c r="AB120" s="43">
        <f t="shared" si="43"/>
        <v>39.513499338673853</v>
      </c>
      <c r="AC120" s="37">
        <f t="shared" si="49"/>
        <v>173.01955107809493</v>
      </c>
      <c r="AD120" s="36">
        <f t="shared" si="50"/>
        <v>173.4600027976482</v>
      </c>
      <c r="AE120" s="36">
        <f t="shared" si="51"/>
        <v>173.90157576457523</v>
      </c>
      <c r="AF120" s="36">
        <f t="shared" si="52"/>
        <v>174.34427283320858</v>
      </c>
      <c r="AG120" s="36">
        <f t="shared" si="53"/>
        <v>174.78809686514694</v>
      </c>
      <c r="AH120" s="45">
        <f t="shared" si="54"/>
        <v>869.51349933867391</v>
      </c>
    </row>
    <row r="121" spans="1:34" s="32" customFormat="1" ht="12.75" customHeight="1" x14ac:dyDescent="0.2">
      <c r="A121" s="7" t="s">
        <v>298</v>
      </c>
      <c r="B121" s="7" t="s">
        <v>158</v>
      </c>
      <c r="C121" s="7" t="s">
        <v>250</v>
      </c>
      <c r="D121" s="7" t="s">
        <v>52</v>
      </c>
      <c r="E121" s="98">
        <f t="shared" si="44"/>
        <v>0</v>
      </c>
      <c r="F121" s="98">
        <f t="shared" si="45"/>
        <v>0</v>
      </c>
      <c r="G121" s="98">
        <f t="shared" si="46"/>
        <v>0</v>
      </c>
      <c r="H121" s="98">
        <f t="shared" si="47"/>
        <v>0</v>
      </c>
      <c r="I121" s="98">
        <f t="shared" si="48"/>
        <v>0</v>
      </c>
      <c r="J121" s="43">
        <f t="shared" si="42"/>
        <v>0</v>
      </c>
      <c r="K121" s="98"/>
      <c r="L121" s="98"/>
      <c r="M121" s="98"/>
      <c r="N121" s="98"/>
      <c r="O121" s="98"/>
      <c r="P121" s="43">
        <f t="shared" si="30"/>
        <v>0</v>
      </c>
      <c r="Q121" s="38">
        <v>123</v>
      </c>
      <c r="R121" s="35">
        <v>123</v>
      </c>
      <c r="S121" s="35">
        <v>123</v>
      </c>
      <c r="T121" s="35">
        <v>123</v>
      </c>
      <c r="U121" s="35">
        <v>123</v>
      </c>
      <c r="V121" s="43">
        <f t="shared" si="28"/>
        <v>615</v>
      </c>
      <c r="W121" s="37">
        <f>Q121*('Labour cost esc'!J$14-1)</f>
        <v>5.20123363015467</v>
      </c>
      <c r="X121" s="36">
        <f>R121*('Labour cost esc'!K$14-1)</f>
        <v>5.5275924344019778</v>
      </c>
      <c r="Y121" s="36">
        <f>S121*('Labour cost esc'!L$14-1)</f>
        <v>5.8547820424262227</v>
      </c>
      <c r="Z121" s="36">
        <f>T121*('Labour cost esc'!M$14-1)</f>
        <v>6.1828045691846665</v>
      </c>
      <c r="AA121" s="36">
        <f>U121*('Labour cost esc'!N$14-1)</f>
        <v>6.5116621350185131</v>
      </c>
      <c r="AB121" s="43">
        <f t="shared" si="43"/>
        <v>29.278074811186052</v>
      </c>
      <c r="AC121" s="37">
        <f t="shared" si="49"/>
        <v>128.20123363015466</v>
      </c>
      <c r="AD121" s="36">
        <f t="shared" si="50"/>
        <v>128.52759243440198</v>
      </c>
      <c r="AE121" s="36">
        <f t="shared" si="51"/>
        <v>128.85478204242622</v>
      </c>
      <c r="AF121" s="36">
        <f t="shared" si="52"/>
        <v>129.18280456918467</v>
      </c>
      <c r="AG121" s="36">
        <f t="shared" si="53"/>
        <v>129.51166213501853</v>
      </c>
      <c r="AH121" s="45">
        <f t="shared" si="54"/>
        <v>644.27807481118612</v>
      </c>
    </row>
    <row r="122" spans="1:34" s="32" customFormat="1" ht="12.75" customHeight="1" x14ac:dyDescent="0.2">
      <c r="A122" s="7" t="s">
        <v>299</v>
      </c>
      <c r="B122" s="7" t="s">
        <v>300</v>
      </c>
      <c r="C122" s="7" t="s">
        <v>230</v>
      </c>
      <c r="D122" s="7" t="s">
        <v>284</v>
      </c>
      <c r="E122" s="98">
        <f t="shared" si="44"/>
        <v>0</v>
      </c>
      <c r="F122" s="98">
        <f t="shared" si="45"/>
        <v>0</v>
      </c>
      <c r="G122" s="98">
        <f t="shared" si="46"/>
        <v>0</v>
      </c>
      <c r="H122" s="98">
        <f t="shared" si="47"/>
        <v>0</v>
      </c>
      <c r="I122" s="98">
        <f t="shared" si="48"/>
        <v>0</v>
      </c>
      <c r="J122" s="43">
        <f t="shared" si="42"/>
        <v>0</v>
      </c>
      <c r="K122" s="98"/>
      <c r="L122" s="98"/>
      <c r="M122" s="98"/>
      <c r="N122" s="98"/>
      <c r="O122" s="98"/>
      <c r="P122" s="43">
        <f t="shared" si="30"/>
        <v>0</v>
      </c>
      <c r="Q122" s="38">
        <v>200</v>
      </c>
      <c r="R122" s="35">
        <v>200</v>
      </c>
      <c r="S122" s="35">
        <v>200</v>
      </c>
      <c r="T122" s="35">
        <v>200</v>
      </c>
      <c r="U122" s="35">
        <v>200</v>
      </c>
      <c r="V122" s="43">
        <f t="shared" si="28"/>
        <v>1000</v>
      </c>
      <c r="W122" s="37">
        <f>Q122*('Labour cost esc'!J$14-1)</f>
        <v>8.4572904555360484</v>
      </c>
      <c r="X122" s="36">
        <f>R122*('Labour cost esc'!K$14-1)</f>
        <v>8.9879551778893951</v>
      </c>
      <c r="Y122" s="36">
        <f>S122*('Labour cost esc'!L$14-1)</f>
        <v>9.519970800693045</v>
      </c>
      <c r="Z122" s="36">
        <f>T122*('Labour cost esc'!M$14-1)</f>
        <v>10.053340762901897</v>
      </c>
      <c r="AA122" s="36">
        <f>U122*('Labour cost esc'!N$14-1)</f>
        <v>10.588068512225224</v>
      </c>
      <c r="AB122" s="43">
        <f t="shared" si="43"/>
        <v>47.606625709245606</v>
      </c>
      <c r="AC122" s="37">
        <f t="shared" si="49"/>
        <v>208.45729045553605</v>
      </c>
      <c r="AD122" s="36">
        <f t="shared" si="50"/>
        <v>208.9879551778894</v>
      </c>
      <c r="AE122" s="36">
        <f t="shared" si="51"/>
        <v>209.51997080069305</v>
      </c>
      <c r="AF122" s="36">
        <f t="shared" si="52"/>
        <v>210.05334076290188</v>
      </c>
      <c r="AG122" s="36">
        <f t="shared" si="53"/>
        <v>210.58806851222522</v>
      </c>
      <c r="AH122" s="45">
        <f t="shared" si="54"/>
        <v>1047.6066257092455</v>
      </c>
    </row>
    <row r="123" spans="1:34" s="32" customFormat="1" ht="12.75" customHeight="1" x14ac:dyDescent="0.2">
      <c r="A123" s="7" t="s">
        <v>301</v>
      </c>
      <c r="B123" s="7" t="s">
        <v>300</v>
      </c>
      <c r="C123" s="7" t="s">
        <v>230</v>
      </c>
      <c r="D123" s="7" t="s">
        <v>284</v>
      </c>
      <c r="E123" s="98">
        <f t="shared" si="44"/>
        <v>0</v>
      </c>
      <c r="F123" s="98">
        <f t="shared" si="45"/>
        <v>0</v>
      </c>
      <c r="G123" s="98">
        <f t="shared" si="46"/>
        <v>0</v>
      </c>
      <c r="H123" s="98">
        <f t="shared" si="47"/>
        <v>0</v>
      </c>
      <c r="I123" s="98">
        <f t="shared" si="48"/>
        <v>0</v>
      </c>
      <c r="J123" s="43">
        <f t="shared" si="42"/>
        <v>0</v>
      </c>
      <c r="K123" s="98"/>
      <c r="L123" s="98"/>
      <c r="M123" s="98"/>
      <c r="N123" s="98"/>
      <c r="O123" s="98"/>
      <c r="P123" s="43">
        <f t="shared" si="30"/>
        <v>0</v>
      </c>
      <c r="Q123" s="38">
        <v>600</v>
      </c>
      <c r="R123" s="35">
        <v>600</v>
      </c>
      <c r="S123" s="35">
        <v>600</v>
      </c>
      <c r="T123" s="35">
        <v>500</v>
      </c>
      <c r="U123" s="35">
        <v>500</v>
      </c>
      <c r="V123" s="43">
        <f t="shared" si="28"/>
        <v>2800</v>
      </c>
      <c r="W123" s="37">
        <f>Q123*('Labour cost esc'!J$14-1)</f>
        <v>25.371871366608147</v>
      </c>
      <c r="X123" s="36">
        <f>R123*('Labour cost esc'!K$14-1)</f>
        <v>26.963865533668184</v>
      </c>
      <c r="Y123" s="36">
        <f>S123*('Labour cost esc'!L$14-1)</f>
        <v>28.559912402079135</v>
      </c>
      <c r="Z123" s="36">
        <f>T123*('Labour cost esc'!M$14-1)</f>
        <v>25.133351907254742</v>
      </c>
      <c r="AA123" s="36">
        <f>U123*('Labour cost esc'!N$14-1)</f>
        <v>26.470171280563058</v>
      </c>
      <c r="AB123" s="43">
        <f t="shared" si="43"/>
        <v>132.49917249017327</v>
      </c>
      <c r="AC123" s="37">
        <f t="shared" si="49"/>
        <v>625.37187136660816</v>
      </c>
      <c r="AD123" s="36">
        <f t="shared" si="50"/>
        <v>626.96386553366824</v>
      </c>
      <c r="AE123" s="36">
        <f t="shared" si="51"/>
        <v>628.55991240207914</v>
      </c>
      <c r="AF123" s="36">
        <f t="shared" si="52"/>
        <v>525.13335190725479</v>
      </c>
      <c r="AG123" s="36">
        <f t="shared" si="53"/>
        <v>526.47017128056302</v>
      </c>
      <c r="AH123" s="45">
        <f t="shared" si="54"/>
        <v>2932.4991724901734</v>
      </c>
    </row>
    <row r="124" spans="1:34" s="32" customFormat="1" ht="12.75" customHeight="1" x14ac:dyDescent="0.2">
      <c r="A124" s="7" t="s">
        <v>302</v>
      </c>
      <c r="B124" s="7" t="s">
        <v>300</v>
      </c>
      <c r="C124" s="7" t="s">
        <v>230</v>
      </c>
      <c r="D124" s="7" t="s">
        <v>284</v>
      </c>
      <c r="E124" s="98">
        <f t="shared" si="44"/>
        <v>0</v>
      </c>
      <c r="F124" s="98">
        <f t="shared" si="45"/>
        <v>0</v>
      </c>
      <c r="G124" s="98">
        <f t="shared" si="46"/>
        <v>0</v>
      </c>
      <c r="H124" s="98">
        <f t="shared" si="47"/>
        <v>0</v>
      </c>
      <c r="I124" s="98">
        <f t="shared" si="48"/>
        <v>0</v>
      </c>
      <c r="J124" s="43">
        <f t="shared" si="42"/>
        <v>0</v>
      </c>
      <c r="K124" s="98"/>
      <c r="L124" s="98"/>
      <c r="M124" s="98"/>
      <c r="N124" s="98"/>
      <c r="O124" s="98"/>
      <c r="P124" s="43">
        <f t="shared" si="30"/>
        <v>0</v>
      </c>
      <c r="Q124" s="38">
        <v>345</v>
      </c>
      <c r="R124" s="35"/>
      <c r="S124" s="35">
        <v>233</v>
      </c>
      <c r="T124" s="35">
        <v>0</v>
      </c>
      <c r="U124" s="35">
        <v>0</v>
      </c>
      <c r="V124" s="43">
        <f t="shared" si="28"/>
        <v>578</v>
      </c>
      <c r="W124" s="37">
        <f>Q124*('Labour cost esc'!J$14-1)</f>
        <v>14.588826035799684</v>
      </c>
      <c r="X124" s="36">
        <f>R124*('Labour cost esc'!K$14-1)</f>
        <v>0</v>
      </c>
      <c r="Y124" s="36">
        <f>S124*('Labour cost esc'!L$14-1)</f>
        <v>11.090765982807397</v>
      </c>
      <c r="Z124" s="36">
        <f>T124*('Labour cost esc'!M$14-1)</f>
        <v>0</v>
      </c>
      <c r="AA124" s="36">
        <f>U124*('Labour cost esc'!N$14-1)</f>
        <v>0</v>
      </c>
      <c r="AB124" s="43">
        <f t="shared" si="43"/>
        <v>25.679592018607082</v>
      </c>
      <c r="AC124" s="37">
        <f t="shared" si="49"/>
        <v>359.58882603579968</v>
      </c>
      <c r="AD124" s="36">
        <f t="shared" si="50"/>
        <v>0</v>
      </c>
      <c r="AE124" s="36">
        <f t="shared" si="51"/>
        <v>244.0907659828074</v>
      </c>
      <c r="AF124" s="36">
        <f t="shared" si="52"/>
        <v>0</v>
      </c>
      <c r="AG124" s="36">
        <f t="shared" si="53"/>
        <v>0</v>
      </c>
      <c r="AH124" s="45">
        <f t="shared" si="54"/>
        <v>603.67959201860708</v>
      </c>
    </row>
    <row r="125" spans="1:34" s="32" customFormat="1" ht="12.75" customHeight="1" x14ac:dyDescent="0.2">
      <c r="A125" s="7" t="s">
        <v>303</v>
      </c>
      <c r="B125" s="7" t="s">
        <v>300</v>
      </c>
      <c r="C125" s="7" t="s">
        <v>230</v>
      </c>
      <c r="D125" s="7" t="s">
        <v>45</v>
      </c>
      <c r="E125" s="98">
        <f t="shared" si="44"/>
        <v>0</v>
      </c>
      <c r="F125" s="98">
        <f t="shared" si="45"/>
        <v>0</v>
      </c>
      <c r="G125" s="98">
        <f t="shared" si="46"/>
        <v>0</v>
      </c>
      <c r="H125" s="98">
        <f t="shared" si="47"/>
        <v>0</v>
      </c>
      <c r="I125" s="98">
        <f t="shared" si="48"/>
        <v>0</v>
      </c>
      <c r="J125" s="43">
        <f t="shared" si="42"/>
        <v>0</v>
      </c>
      <c r="K125" s="98"/>
      <c r="L125" s="98"/>
      <c r="M125" s="98"/>
      <c r="N125" s="98"/>
      <c r="O125" s="98"/>
      <c r="P125" s="43">
        <f t="shared" si="30"/>
        <v>0</v>
      </c>
      <c r="Q125" s="38">
        <v>0</v>
      </c>
      <c r="R125" s="35">
        <v>0</v>
      </c>
      <c r="S125" s="35">
        <v>0</v>
      </c>
      <c r="T125" s="35">
        <v>300</v>
      </c>
      <c r="U125" s="35">
        <v>0</v>
      </c>
      <c r="V125" s="43">
        <f t="shared" si="28"/>
        <v>300</v>
      </c>
      <c r="W125" s="37">
        <f>Q125*('Labour cost esc'!J$14-1)</f>
        <v>0</v>
      </c>
      <c r="X125" s="36">
        <f>R125*('Labour cost esc'!K$14-1)</f>
        <v>0</v>
      </c>
      <c r="Y125" s="36">
        <f>S125*('Labour cost esc'!L$14-1)</f>
        <v>0</v>
      </c>
      <c r="Z125" s="36">
        <f>T125*('Labour cost esc'!M$14-1)</f>
        <v>15.080011144352845</v>
      </c>
      <c r="AA125" s="36">
        <f>U125*('Labour cost esc'!N$14-1)</f>
        <v>0</v>
      </c>
      <c r="AB125" s="43">
        <f t="shared" si="43"/>
        <v>15.080011144352845</v>
      </c>
      <c r="AC125" s="37">
        <f t="shared" si="49"/>
        <v>0</v>
      </c>
      <c r="AD125" s="36">
        <f t="shared" si="50"/>
        <v>0</v>
      </c>
      <c r="AE125" s="36">
        <f t="shared" si="51"/>
        <v>0</v>
      </c>
      <c r="AF125" s="36">
        <f t="shared" si="52"/>
        <v>315.08001114435285</v>
      </c>
      <c r="AG125" s="36">
        <f t="shared" si="53"/>
        <v>0</v>
      </c>
      <c r="AH125" s="45">
        <f t="shared" si="54"/>
        <v>315.08001114435285</v>
      </c>
    </row>
    <row r="126" spans="1:34" s="32" customFormat="1" ht="12.75" customHeight="1" x14ac:dyDescent="0.2">
      <c r="A126" s="7" t="s">
        <v>304</v>
      </c>
      <c r="B126" s="7" t="s">
        <v>300</v>
      </c>
      <c r="C126" s="7" t="s">
        <v>230</v>
      </c>
      <c r="D126" s="7" t="s">
        <v>284</v>
      </c>
      <c r="E126" s="98">
        <f t="shared" si="44"/>
        <v>0</v>
      </c>
      <c r="F126" s="98">
        <f t="shared" si="45"/>
        <v>0</v>
      </c>
      <c r="G126" s="98">
        <f t="shared" si="46"/>
        <v>0</v>
      </c>
      <c r="H126" s="98">
        <f t="shared" si="47"/>
        <v>0</v>
      </c>
      <c r="I126" s="98">
        <f t="shared" si="48"/>
        <v>0</v>
      </c>
      <c r="J126" s="43">
        <f t="shared" si="42"/>
        <v>0</v>
      </c>
      <c r="K126" s="98"/>
      <c r="L126" s="98"/>
      <c r="M126" s="98"/>
      <c r="N126" s="98"/>
      <c r="O126" s="98"/>
      <c r="P126" s="43">
        <f t="shared" si="30"/>
        <v>0</v>
      </c>
      <c r="Q126" s="38">
        <v>126</v>
      </c>
      <c r="R126" s="35">
        <v>119</v>
      </c>
      <c r="S126" s="35">
        <v>63</v>
      </c>
      <c r="T126" s="35">
        <v>66</v>
      </c>
      <c r="U126" s="35">
        <v>69</v>
      </c>
      <c r="V126" s="43">
        <f t="shared" si="28"/>
        <v>443</v>
      </c>
      <c r="W126" s="37">
        <f>Q126*('Labour cost esc'!J$14-1)</f>
        <v>5.3280929869877109</v>
      </c>
      <c r="X126" s="36">
        <f>R126*('Labour cost esc'!K$14-1)</f>
        <v>5.3478333308441899</v>
      </c>
      <c r="Y126" s="36">
        <f>S126*('Labour cost esc'!L$14-1)</f>
        <v>2.9987908022183092</v>
      </c>
      <c r="Z126" s="36">
        <f>T126*('Labour cost esc'!M$14-1)</f>
        <v>3.3176024517576259</v>
      </c>
      <c r="AA126" s="36">
        <f>U126*('Labour cost esc'!N$14-1)</f>
        <v>3.6528836367177022</v>
      </c>
      <c r="AB126" s="43">
        <f t="shared" si="43"/>
        <v>20.64520320852554</v>
      </c>
      <c r="AC126" s="37">
        <f t="shared" si="49"/>
        <v>131.32809298698771</v>
      </c>
      <c r="AD126" s="36">
        <f t="shared" si="50"/>
        <v>124.3478333308442</v>
      </c>
      <c r="AE126" s="36">
        <f t="shared" si="51"/>
        <v>65.998790802218309</v>
      </c>
      <c r="AF126" s="36">
        <f t="shared" si="52"/>
        <v>69.317602451757622</v>
      </c>
      <c r="AG126" s="36">
        <f t="shared" si="53"/>
        <v>72.652883636717704</v>
      </c>
      <c r="AH126" s="45">
        <f t="shared" si="54"/>
        <v>463.64520320852557</v>
      </c>
    </row>
    <row r="127" spans="1:34" s="32" customFormat="1" ht="12.75" customHeight="1" x14ac:dyDescent="0.2">
      <c r="A127" s="7" t="s">
        <v>305</v>
      </c>
      <c r="B127" s="7" t="s">
        <v>300</v>
      </c>
      <c r="C127" s="7" t="s">
        <v>230</v>
      </c>
      <c r="D127" s="7" t="s">
        <v>284</v>
      </c>
      <c r="E127" s="98">
        <f t="shared" si="44"/>
        <v>0</v>
      </c>
      <c r="F127" s="98">
        <f t="shared" si="45"/>
        <v>0</v>
      </c>
      <c r="G127" s="98">
        <f t="shared" si="46"/>
        <v>0</v>
      </c>
      <c r="H127" s="98">
        <f t="shared" si="47"/>
        <v>0</v>
      </c>
      <c r="I127" s="98">
        <f t="shared" si="48"/>
        <v>0</v>
      </c>
      <c r="J127" s="43">
        <f t="shared" si="42"/>
        <v>0</v>
      </c>
      <c r="K127" s="98"/>
      <c r="L127" s="98"/>
      <c r="M127" s="98"/>
      <c r="N127" s="98"/>
      <c r="O127" s="98"/>
      <c r="P127" s="43">
        <f t="shared" si="30"/>
        <v>0</v>
      </c>
      <c r="Q127" s="38">
        <v>385</v>
      </c>
      <c r="R127" s="35">
        <v>196</v>
      </c>
      <c r="S127" s="35">
        <v>0</v>
      </c>
      <c r="T127" s="35">
        <v>168</v>
      </c>
      <c r="U127" s="35"/>
      <c r="V127" s="43">
        <f t="shared" si="28"/>
        <v>749</v>
      </c>
      <c r="W127" s="37">
        <f>Q127*('Labour cost esc'!J$14-1)</f>
        <v>16.280284126906892</v>
      </c>
      <c r="X127" s="36">
        <f>R127*('Labour cost esc'!K$14-1)</f>
        <v>8.8081960743316081</v>
      </c>
      <c r="Y127" s="36">
        <f>S127*('Labour cost esc'!L$14-1)</f>
        <v>0</v>
      </c>
      <c r="Z127" s="36">
        <f>T127*('Labour cost esc'!M$14-1)</f>
        <v>8.4448062408375932</v>
      </c>
      <c r="AA127" s="36">
        <f>U127*('Labour cost esc'!N$14-1)</f>
        <v>0</v>
      </c>
      <c r="AB127" s="43">
        <f t="shared" si="43"/>
        <v>33.53328644207609</v>
      </c>
      <c r="AC127" s="37">
        <f t="shared" si="49"/>
        <v>401.28028412690691</v>
      </c>
      <c r="AD127" s="36">
        <f t="shared" si="50"/>
        <v>204.80819607433162</v>
      </c>
      <c r="AE127" s="36">
        <f t="shared" si="51"/>
        <v>0</v>
      </c>
      <c r="AF127" s="36">
        <f t="shared" si="52"/>
        <v>176.44480624083758</v>
      </c>
      <c r="AG127" s="36">
        <f t="shared" si="53"/>
        <v>0</v>
      </c>
      <c r="AH127" s="45">
        <f t="shared" si="54"/>
        <v>782.53328644207613</v>
      </c>
    </row>
    <row r="128" spans="1:34" s="32" customFormat="1" ht="12.75" customHeight="1" x14ac:dyDescent="0.2">
      <c r="A128" s="7" t="s">
        <v>306</v>
      </c>
      <c r="B128" s="7" t="s">
        <v>300</v>
      </c>
      <c r="C128" s="7" t="s">
        <v>230</v>
      </c>
      <c r="D128" s="7" t="s">
        <v>284</v>
      </c>
      <c r="E128" s="98">
        <f t="shared" si="44"/>
        <v>0</v>
      </c>
      <c r="F128" s="98">
        <f t="shared" si="45"/>
        <v>0</v>
      </c>
      <c r="G128" s="98">
        <f t="shared" si="46"/>
        <v>0</v>
      </c>
      <c r="H128" s="98">
        <f t="shared" si="47"/>
        <v>0</v>
      </c>
      <c r="I128" s="98">
        <f t="shared" si="48"/>
        <v>0</v>
      </c>
      <c r="J128" s="43">
        <f t="shared" si="42"/>
        <v>0</v>
      </c>
      <c r="K128" s="98"/>
      <c r="L128" s="98"/>
      <c r="M128" s="98"/>
      <c r="N128" s="98"/>
      <c r="O128" s="98"/>
      <c r="P128" s="43">
        <f t="shared" si="30"/>
        <v>0</v>
      </c>
      <c r="Q128" s="38">
        <v>71</v>
      </c>
      <c r="R128" s="35">
        <v>84</v>
      </c>
      <c r="S128" s="35">
        <v>102</v>
      </c>
      <c r="T128" s="35">
        <v>96</v>
      </c>
      <c r="U128" s="35">
        <v>91</v>
      </c>
      <c r="V128" s="43">
        <f t="shared" si="28"/>
        <v>444</v>
      </c>
      <c r="W128" s="37">
        <f>Q128*('Labour cost esc'!J$14-1)</f>
        <v>3.0023381117152974</v>
      </c>
      <c r="X128" s="36">
        <f>R128*('Labour cost esc'!K$14-1)</f>
        <v>3.774941174713546</v>
      </c>
      <c r="Y128" s="36">
        <f>S128*('Labour cost esc'!L$14-1)</f>
        <v>4.855185108353453</v>
      </c>
      <c r="Z128" s="36">
        <f>T128*('Labour cost esc'!M$14-1)</f>
        <v>4.8256035661929104</v>
      </c>
      <c r="AA128" s="36">
        <f>U128*('Labour cost esc'!N$14-1)</f>
        <v>4.8175711730624773</v>
      </c>
      <c r="AB128" s="43">
        <f t="shared" si="43"/>
        <v>21.275639134037682</v>
      </c>
      <c r="AC128" s="37">
        <f t="shared" si="49"/>
        <v>74.002338111715304</v>
      </c>
      <c r="AD128" s="36">
        <f t="shared" si="50"/>
        <v>87.774941174713547</v>
      </c>
      <c r="AE128" s="36">
        <f t="shared" si="51"/>
        <v>106.85518510835345</v>
      </c>
      <c r="AF128" s="36">
        <f t="shared" si="52"/>
        <v>100.82560356619291</v>
      </c>
      <c r="AG128" s="36">
        <f t="shared" si="53"/>
        <v>95.817571173062476</v>
      </c>
      <c r="AH128" s="45">
        <f t="shared" si="54"/>
        <v>465.27563913403765</v>
      </c>
    </row>
    <row r="129" spans="1:34" s="32" customFormat="1" ht="12.75" customHeight="1" x14ac:dyDescent="0.2">
      <c r="A129" s="7" t="s">
        <v>307</v>
      </c>
      <c r="B129" s="7" t="s">
        <v>300</v>
      </c>
      <c r="C129" s="7" t="s">
        <v>230</v>
      </c>
      <c r="D129" s="7" t="s">
        <v>284</v>
      </c>
      <c r="E129" s="98">
        <f t="shared" si="44"/>
        <v>0</v>
      </c>
      <c r="F129" s="98">
        <f t="shared" si="45"/>
        <v>0</v>
      </c>
      <c r="G129" s="98">
        <f t="shared" si="46"/>
        <v>0</v>
      </c>
      <c r="H129" s="98">
        <f t="shared" si="47"/>
        <v>0</v>
      </c>
      <c r="I129" s="98">
        <f t="shared" si="48"/>
        <v>0</v>
      </c>
      <c r="J129" s="43">
        <f t="shared" si="42"/>
        <v>0</v>
      </c>
      <c r="K129" s="98"/>
      <c r="L129" s="98"/>
      <c r="M129" s="98"/>
      <c r="N129" s="98"/>
      <c r="O129" s="98"/>
      <c r="P129" s="43">
        <f t="shared" si="30"/>
        <v>0</v>
      </c>
      <c r="Q129" s="38">
        <v>148</v>
      </c>
      <c r="R129" s="35">
        <v>98</v>
      </c>
      <c r="S129" s="35">
        <v>108</v>
      </c>
      <c r="T129" s="35">
        <v>119</v>
      </c>
      <c r="U129" s="35">
        <v>131</v>
      </c>
      <c r="V129" s="43">
        <f t="shared" si="28"/>
        <v>604</v>
      </c>
      <c r="W129" s="37">
        <f>Q129*('Labour cost esc'!J$14-1)</f>
        <v>6.2583949370966758</v>
      </c>
      <c r="X129" s="36">
        <f>R129*('Labour cost esc'!K$14-1)</f>
        <v>4.4040980371658041</v>
      </c>
      <c r="Y129" s="36">
        <f>S129*('Labour cost esc'!L$14-1)</f>
        <v>5.1407842323742443</v>
      </c>
      <c r="Z129" s="36">
        <f>T129*('Labour cost esc'!M$14-1)</f>
        <v>5.9817377539266285</v>
      </c>
      <c r="AA129" s="36">
        <f>U129*('Labour cost esc'!N$14-1)</f>
        <v>6.9351848755075221</v>
      </c>
      <c r="AB129" s="43">
        <f t="shared" si="43"/>
        <v>28.720199836070876</v>
      </c>
      <c r="AC129" s="37">
        <f t="shared" si="49"/>
        <v>154.25839493709668</v>
      </c>
      <c r="AD129" s="36">
        <f t="shared" si="50"/>
        <v>102.40409803716581</v>
      </c>
      <c r="AE129" s="36">
        <f t="shared" si="51"/>
        <v>113.14078423237424</v>
      </c>
      <c r="AF129" s="36">
        <f t="shared" si="52"/>
        <v>124.98173775392662</v>
      </c>
      <c r="AG129" s="36">
        <f t="shared" si="53"/>
        <v>137.93518487550753</v>
      </c>
      <c r="AH129" s="45">
        <f t="shared" si="54"/>
        <v>632.72019983607083</v>
      </c>
    </row>
    <row r="130" spans="1:34" s="32" customFormat="1" ht="12.75" customHeight="1" x14ac:dyDescent="0.2">
      <c r="A130" s="7" t="s">
        <v>308</v>
      </c>
      <c r="B130" s="7" t="s">
        <v>300</v>
      </c>
      <c r="C130" s="7" t="s">
        <v>230</v>
      </c>
      <c r="D130" s="7" t="s">
        <v>284</v>
      </c>
      <c r="E130" s="98">
        <f t="shared" si="44"/>
        <v>0</v>
      </c>
      <c r="F130" s="98">
        <f t="shared" si="45"/>
        <v>0</v>
      </c>
      <c r="G130" s="98">
        <f t="shared" si="46"/>
        <v>0</v>
      </c>
      <c r="H130" s="98">
        <f t="shared" si="47"/>
        <v>0</v>
      </c>
      <c r="I130" s="98">
        <f t="shared" si="48"/>
        <v>0</v>
      </c>
      <c r="J130" s="43">
        <f t="shared" si="42"/>
        <v>0</v>
      </c>
      <c r="K130" s="98"/>
      <c r="L130" s="98"/>
      <c r="M130" s="98"/>
      <c r="N130" s="98"/>
      <c r="O130" s="98"/>
      <c r="P130" s="43">
        <f t="shared" si="30"/>
        <v>0</v>
      </c>
      <c r="Q130" s="38">
        <v>248</v>
      </c>
      <c r="R130" s="35">
        <v>348</v>
      </c>
      <c r="S130" s="35">
        <v>446</v>
      </c>
      <c r="T130" s="35">
        <v>248</v>
      </c>
      <c r="U130" s="35">
        <v>446</v>
      </c>
      <c r="V130" s="43">
        <f t="shared" si="28"/>
        <v>1736</v>
      </c>
      <c r="W130" s="37">
        <f>Q130*('Labour cost esc'!J$14-1)</f>
        <v>10.4870401648647</v>
      </c>
      <c r="X130" s="36">
        <f>R130*('Labour cost esc'!K$14-1)</f>
        <v>15.639042009527547</v>
      </c>
      <c r="Y130" s="36">
        <f>S130*('Labour cost esc'!L$14-1)</f>
        <v>21.22953488554549</v>
      </c>
      <c r="Z130" s="36">
        <f>T130*('Labour cost esc'!M$14-1)</f>
        <v>12.466142545998352</v>
      </c>
      <c r="AA130" s="36">
        <f>U130*('Labour cost esc'!N$14-1)</f>
        <v>23.61139278226225</v>
      </c>
      <c r="AB130" s="43">
        <f t="shared" si="43"/>
        <v>83.433152388198337</v>
      </c>
      <c r="AC130" s="37">
        <f t="shared" si="49"/>
        <v>258.48704016486471</v>
      </c>
      <c r="AD130" s="36">
        <f t="shared" si="50"/>
        <v>363.63904200952754</v>
      </c>
      <c r="AE130" s="36">
        <f t="shared" si="51"/>
        <v>467.22953488554549</v>
      </c>
      <c r="AF130" s="36">
        <f t="shared" si="52"/>
        <v>260.46614254599837</v>
      </c>
      <c r="AG130" s="36">
        <f t="shared" si="53"/>
        <v>469.61139278226227</v>
      </c>
      <c r="AH130" s="45">
        <f t="shared" si="54"/>
        <v>1819.4331523881983</v>
      </c>
    </row>
    <row r="131" spans="1:34" s="32" customFormat="1" ht="12.75" customHeight="1" x14ac:dyDescent="0.2">
      <c r="A131" s="7" t="s">
        <v>309</v>
      </c>
      <c r="B131" s="7" t="s">
        <v>300</v>
      </c>
      <c r="C131" s="7" t="s">
        <v>230</v>
      </c>
      <c r="D131" s="7" t="s">
        <v>284</v>
      </c>
      <c r="E131" s="98">
        <f t="shared" si="44"/>
        <v>0</v>
      </c>
      <c r="F131" s="98">
        <f t="shared" si="45"/>
        <v>0</v>
      </c>
      <c r="G131" s="98">
        <f t="shared" si="46"/>
        <v>0</v>
      </c>
      <c r="H131" s="98">
        <f t="shared" si="47"/>
        <v>0</v>
      </c>
      <c r="I131" s="98">
        <f t="shared" si="48"/>
        <v>0</v>
      </c>
      <c r="J131" s="43">
        <f t="shared" si="42"/>
        <v>0</v>
      </c>
      <c r="K131" s="98"/>
      <c r="L131" s="98"/>
      <c r="M131" s="98"/>
      <c r="N131" s="98"/>
      <c r="O131" s="98"/>
      <c r="P131" s="43">
        <f t="shared" si="30"/>
        <v>0</v>
      </c>
      <c r="Q131" s="38">
        <v>80</v>
      </c>
      <c r="R131" s="35">
        <v>684</v>
      </c>
      <c r="S131" s="35">
        <v>154</v>
      </c>
      <c r="T131" s="35">
        <v>231</v>
      </c>
      <c r="U131" s="35">
        <v>184</v>
      </c>
      <c r="V131" s="43">
        <f t="shared" si="28"/>
        <v>1333</v>
      </c>
      <c r="W131" s="37">
        <f>Q131*('Labour cost esc'!J$14-1)</f>
        <v>3.3829161822144194</v>
      </c>
      <c r="X131" s="36">
        <f>R131*('Labour cost esc'!K$14-1)</f>
        <v>30.73880670838173</v>
      </c>
      <c r="Y131" s="36">
        <f>S131*('Labour cost esc'!L$14-1)</f>
        <v>7.3303775165336447</v>
      </c>
      <c r="Z131" s="36">
        <f>T131*('Labour cost esc'!M$14-1)</f>
        <v>11.611608581151691</v>
      </c>
      <c r="AA131" s="36">
        <f>U131*('Labour cost esc'!N$14-1)</f>
        <v>9.7410230312472059</v>
      </c>
      <c r="AB131" s="43">
        <f t="shared" si="43"/>
        <v>62.804732019528686</v>
      </c>
      <c r="AC131" s="37">
        <f t="shared" si="49"/>
        <v>83.382916182214416</v>
      </c>
      <c r="AD131" s="36">
        <f t="shared" si="50"/>
        <v>714.73880670838173</v>
      </c>
      <c r="AE131" s="36">
        <f t="shared" si="51"/>
        <v>161.33037751653364</v>
      </c>
      <c r="AF131" s="36">
        <f t="shared" si="52"/>
        <v>242.6116085811517</v>
      </c>
      <c r="AG131" s="36">
        <f t="shared" si="53"/>
        <v>193.74102303124721</v>
      </c>
      <c r="AH131" s="45">
        <f t="shared" si="54"/>
        <v>1395.8047320195287</v>
      </c>
    </row>
    <row r="132" spans="1:34" s="32" customFormat="1" ht="12.75" customHeight="1" x14ac:dyDescent="0.2">
      <c r="A132" s="7" t="s">
        <v>310</v>
      </c>
      <c r="B132" s="7" t="s">
        <v>300</v>
      </c>
      <c r="C132" s="7" t="s">
        <v>230</v>
      </c>
      <c r="D132" s="7" t="s">
        <v>45</v>
      </c>
      <c r="E132" s="98">
        <f t="shared" si="44"/>
        <v>0</v>
      </c>
      <c r="F132" s="98">
        <f t="shared" si="45"/>
        <v>0</v>
      </c>
      <c r="G132" s="98">
        <f t="shared" si="46"/>
        <v>0</v>
      </c>
      <c r="H132" s="98">
        <f t="shared" si="47"/>
        <v>0</v>
      </c>
      <c r="I132" s="98">
        <f t="shared" si="48"/>
        <v>0</v>
      </c>
      <c r="J132" s="43">
        <f t="shared" si="42"/>
        <v>0</v>
      </c>
      <c r="K132" s="98"/>
      <c r="L132" s="98"/>
      <c r="M132" s="98"/>
      <c r="N132" s="98"/>
      <c r="O132" s="98"/>
      <c r="P132" s="43">
        <f t="shared" si="30"/>
        <v>0</v>
      </c>
      <c r="Q132" s="38">
        <v>1600</v>
      </c>
      <c r="R132" s="35">
        <v>0</v>
      </c>
      <c r="S132" s="35">
        <v>0</v>
      </c>
      <c r="T132" s="35">
        <v>1400</v>
      </c>
      <c r="U132" s="35">
        <v>0</v>
      </c>
      <c r="V132" s="43">
        <f t="shared" si="28"/>
        <v>3000</v>
      </c>
      <c r="W132" s="37">
        <f>Q132*('Labour cost esc'!J$14-1)</f>
        <v>67.658323644288387</v>
      </c>
      <c r="X132" s="36">
        <f>R132*('Labour cost esc'!K$14-1)</f>
        <v>0</v>
      </c>
      <c r="Y132" s="36">
        <f>S132*('Labour cost esc'!L$14-1)</f>
        <v>0</v>
      </c>
      <c r="Z132" s="36">
        <f>T132*('Labour cost esc'!M$14-1)</f>
        <v>70.373385340313277</v>
      </c>
      <c r="AA132" s="36">
        <f>U132*('Labour cost esc'!N$14-1)</f>
        <v>0</v>
      </c>
      <c r="AB132" s="43">
        <f t="shared" si="43"/>
        <v>138.03170898460166</v>
      </c>
      <c r="AC132" s="37">
        <f t="shared" si="49"/>
        <v>1667.6583236442884</v>
      </c>
      <c r="AD132" s="36">
        <f t="shared" si="50"/>
        <v>0</v>
      </c>
      <c r="AE132" s="36">
        <f t="shared" si="51"/>
        <v>0</v>
      </c>
      <c r="AF132" s="36">
        <f t="shared" si="52"/>
        <v>1470.3733853403132</v>
      </c>
      <c r="AG132" s="36">
        <f t="shared" si="53"/>
        <v>0</v>
      </c>
      <c r="AH132" s="45">
        <f t="shared" si="54"/>
        <v>3138.0317089846017</v>
      </c>
    </row>
    <row r="133" spans="1:34" s="32" customFormat="1" ht="12.75" customHeight="1" x14ac:dyDescent="0.2">
      <c r="A133" s="7" t="s">
        <v>311</v>
      </c>
      <c r="B133" s="7" t="s">
        <v>300</v>
      </c>
      <c r="C133" s="7" t="s">
        <v>230</v>
      </c>
      <c r="D133" s="7" t="s">
        <v>45</v>
      </c>
      <c r="E133" s="98">
        <f t="shared" si="44"/>
        <v>0</v>
      </c>
      <c r="F133" s="98">
        <f t="shared" si="45"/>
        <v>0</v>
      </c>
      <c r="G133" s="98">
        <f t="shared" si="46"/>
        <v>0</v>
      </c>
      <c r="H133" s="98">
        <f t="shared" si="47"/>
        <v>0</v>
      </c>
      <c r="I133" s="98">
        <f t="shared" si="48"/>
        <v>0</v>
      </c>
      <c r="J133" s="43">
        <f t="shared" si="42"/>
        <v>0</v>
      </c>
      <c r="K133" s="98"/>
      <c r="L133" s="98"/>
      <c r="M133" s="98"/>
      <c r="N133" s="98"/>
      <c r="O133" s="98"/>
      <c r="P133" s="43">
        <f t="shared" si="30"/>
        <v>0</v>
      </c>
      <c r="Q133" s="38">
        <v>0</v>
      </c>
      <c r="R133" s="35">
        <v>0</v>
      </c>
      <c r="S133" s="35">
        <v>0</v>
      </c>
      <c r="T133" s="35">
        <v>3250</v>
      </c>
      <c r="U133" s="35">
        <v>0</v>
      </c>
      <c r="V133" s="43">
        <f t="shared" ref="V133:V197" si="55">SUM(Q133:U133)</f>
        <v>3250</v>
      </c>
      <c r="W133" s="37">
        <f>Q133*('Labour cost esc'!J$14-1)</f>
        <v>0</v>
      </c>
      <c r="X133" s="36">
        <f>R133*('Labour cost esc'!K$14-1)</f>
        <v>0</v>
      </c>
      <c r="Y133" s="36">
        <f>S133*('Labour cost esc'!L$14-1)</f>
        <v>0</v>
      </c>
      <c r="Z133" s="36">
        <f>T133*('Labour cost esc'!M$14-1)</f>
        <v>163.36678739715583</v>
      </c>
      <c r="AA133" s="36">
        <f>U133*('Labour cost esc'!N$14-1)</f>
        <v>0</v>
      </c>
      <c r="AB133" s="43">
        <f t="shared" si="43"/>
        <v>163.36678739715583</v>
      </c>
      <c r="AC133" s="37">
        <f t="shared" si="49"/>
        <v>0</v>
      </c>
      <c r="AD133" s="36">
        <f t="shared" si="50"/>
        <v>0</v>
      </c>
      <c r="AE133" s="36">
        <f t="shared" si="51"/>
        <v>0</v>
      </c>
      <c r="AF133" s="36">
        <f t="shared" si="52"/>
        <v>3413.3667873971558</v>
      </c>
      <c r="AG133" s="36">
        <f t="shared" si="53"/>
        <v>0</v>
      </c>
      <c r="AH133" s="45">
        <f t="shared" si="54"/>
        <v>3413.3667873971558</v>
      </c>
    </row>
    <row r="134" spans="1:34" s="32" customFormat="1" ht="12.75" customHeight="1" x14ac:dyDescent="0.2">
      <c r="A134" s="7" t="s">
        <v>312</v>
      </c>
      <c r="B134" s="7" t="s">
        <v>300</v>
      </c>
      <c r="C134" s="7" t="s">
        <v>230</v>
      </c>
      <c r="D134" s="7" t="s">
        <v>45</v>
      </c>
      <c r="E134" s="98">
        <f t="shared" si="44"/>
        <v>0</v>
      </c>
      <c r="F134" s="98">
        <f t="shared" si="45"/>
        <v>0</v>
      </c>
      <c r="G134" s="98">
        <f t="shared" si="46"/>
        <v>0</v>
      </c>
      <c r="H134" s="98">
        <f t="shared" si="47"/>
        <v>0</v>
      </c>
      <c r="I134" s="98">
        <f t="shared" si="48"/>
        <v>0</v>
      </c>
      <c r="J134" s="43">
        <f t="shared" si="42"/>
        <v>0</v>
      </c>
      <c r="K134" s="98"/>
      <c r="L134" s="98"/>
      <c r="M134" s="98"/>
      <c r="N134" s="98"/>
      <c r="O134" s="98"/>
      <c r="P134" s="43">
        <f t="shared" ref="P134:P197" si="56">SUM(K134:O134)</f>
        <v>0</v>
      </c>
      <c r="Q134" s="38">
        <v>130</v>
      </c>
      <c r="R134" s="35">
        <v>130</v>
      </c>
      <c r="S134" s="35">
        <v>130</v>
      </c>
      <c r="T134" s="35">
        <v>130</v>
      </c>
      <c r="U134" s="35">
        <v>130</v>
      </c>
      <c r="V134" s="43">
        <f t="shared" si="55"/>
        <v>650</v>
      </c>
      <c r="W134" s="37">
        <f>Q134*('Labour cost esc'!J$14-1)</f>
        <v>5.497238796098431</v>
      </c>
      <c r="X134" s="36">
        <f>R134*('Labour cost esc'!K$14-1)</f>
        <v>5.8421708656281073</v>
      </c>
      <c r="Y134" s="36">
        <f>S134*('Labour cost esc'!L$14-1)</f>
        <v>6.1879810204504793</v>
      </c>
      <c r="Z134" s="36">
        <f>T134*('Labour cost esc'!M$14-1)</f>
        <v>6.5346714958862329</v>
      </c>
      <c r="AA134" s="36">
        <f>U134*('Labour cost esc'!N$14-1)</f>
        <v>6.8822445329463955</v>
      </c>
      <c r="AB134" s="43">
        <f t="shared" si="43"/>
        <v>30.944306711009645</v>
      </c>
      <c r="AC134" s="37">
        <f t="shared" si="49"/>
        <v>135.49723879609843</v>
      </c>
      <c r="AD134" s="36">
        <f t="shared" si="50"/>
        <v>135.84217086562811</v>
      </c>
      <c r="AE134" s="36">
        <f t="shared" si="51"/>
        <v>136.18798102045048</v>
      </c>
      <c r="AF134" s="36">
        <f t="shared" si="52"/>
        <v>136.53467149588624</v>
      </c>
      <c r="AG134" s="36">
        <f t="shared" si="53"/>
        <v>136.8822445329464</v>
      </c>
      <c r="AH134" s="45">
        <f t="shared" si="54"/>
        <v>680.94430671100974</v>
      </c>
    </row>
    <row r="135" spans="1:34" s="32" customFormat="1" ht="12.75" customHeight="1" x14ac:dyDescent="0.2">
      <c r="A135" s="7" t="s">
        <v>313</v>
      </c>
      <c r="B135" s="7" t="s">
        <v>300</v>
      </c>
      <c r="C135" s="7" t="s">
        <v>230</v>
      </c>
      <c r="D135" s="7" t="s">
        <v>45</v>
      </c>
      <c r="E135" s="98">
        <f t="shared" si="44"/>
        <v>0</v>
      </c>
      <c r="F135" s="98">
        <f t="shared" si="45"/>
        <v>0</v>
      </c>
      <c r="G135" s="98">
        <f t="shared" si="46"/>
        <v>0</v>
      </c>
      <c r="H135" s="98">
        <f t="shared" si="47"/>
        <v>0</v>
      </c>
      <c r="I135" s="98">
        <f t="shared" si="48"/>
        <v>0</v>
      </c>
      <c r="J135" s="43">
        <f t="shared" si="42"/>
        <v>0</v>
      </c>
      <c r="K135" s="98"/>
      <c r="L135" s="98"/>
      <c r="M135" s="98"/>
      <c r="N135" s="98"/>
      <c r="O135" s="98"/>
      <c r="P135" s="43">
        <f t="shared" si="56"/>
        <v>0</v>
      </c>
      <c r="Q135" s="38">
        <v>200</v>
      </c>
      <c r="R135" s="35">
        <v>200</v>
      </c>
      <c r="S135" s="35">
        <v>200</v>
      </c>
      <c r="T135" s="35">
        <v>200</v>
      </c>
      <c r="U135" s="35">
        <v>200</v>
      </c>
      <c r="V135" s="43">
        <f t="shared" si="55"/>
        <v>1000</v>
      </c>
      <c r="W135" s="37">
        <f>Q135*('Labour cost esc'!J$14-1)</f>
        <v>8.4572904555360484</v>
      </c>
      <c r="X135" s="36">
        <f>R135*('Labour cost esc'!K$14-1)</f>
        <v>8.9879551778893951</v>
      </c>
      <c r="Y135" s="36">
        <f>S135*('Labour cost esc'!L$14-1)</f>
        <v>9.519970800693045</v>
      </c>
      <c r="Z135" s="36">
        <f>T135*('Labour cost esc'!M$14-1)</f>
        <v>10.053340762901897</v>
      </c>
      <c r="AA135" s="36">
        <f>U135*('Labour cost esc'!N$14-1)</f>
        <v>10.588068512225224</v>
      </c>
      <c r="AB135" s="43">
        <f t="shared" si="43"/>
        <v>47.606625709245606</v>
      </c>
      <c r="AC135" s="37">
        <f t="shared" si="49"/>
        <v>208.45729045553605</v>
      </c>
      <c r="AD135" s="36">
        <f t="shared" si="50"/>
        <v>208.9879551778894</v>
      </c>
      <c r="AE135" s="36">
        <f t="shared" si="51"/>
        <v>209.51997080069305</v>
      </c>
      <c r="AF135" s="36">
        <f t="shared" si="52"/>
        <v>210.05334076290188</v>
      </c>
      <c r="AG135" s="36">
        <f t="shared" si="53"/>
        <v>210.58806851222522</v>
      </c>
      <c r="AH135" s="45">
        <f t="shared" si="54"/>
        <v>1047.6066257092455</v>
      </c>
    </row>
    <row r="136" spans="1:34" s="32" customFormat="1" ht="12.75" customHeight="1" x14ac:dyDescent="0.2">
      <c r="A136" s="7" t="s">
        <v>314</v>
      </c>
      <c r="B136" s="7" t="s">
        <v>300</v>
      </c>
      <c r="C136" s="7" t="s">
        <v>230</v>
      </c>
      <c r="D136" s="7" t="s">
        <v>45</v>
      </c>
      <c r="E136" s="98">
        <f t="shared" si="44"/>
        <v>0</v>
      </c>
      <c r="F136" s="98">
        <f t="shared" si="45"/>
        <v>0</v>
      </c>
      <c r="G136" s="98">
        <f t="shared" si="46"/>
        <v>0</v>
      </c>
      <c r="H136" s="98">
        <f t="shared" si="47"/>
        <v>0</v>
      </c>
      <c r="I136" s="98">
        <f t="shared" si="48"/>
        <v>0</v>
      </c>
      <c r="J136" s="43">
        <f t="shared" si="42"/>
        <v>0</v>
      </c>
      <c r="K136" s="98"/>
      <c r="L136" s="98"/>
      <c r="M136" s="98"/>
      <c r="N136" s="98"/>
      <c r="O136" s="98"/>
      <c r="P136" s="43">
        <f t="shared" si="56"/>
        <v>0</v>
      </c>
      <c r="Q136" s="38">
        <v>650</v>
      </c>
      <c r="R136" s="35">
        <v>650</v>
      </c>
      <c r="S136" s="35">
        <v>650</v>
      </c>
      <c r="T136" s="35">
        <v>650</v>
      </c>
      <c r="U136" s="35">
        <v>650</v>
      </c>
      <c r="V136" s="43">
        <f t="shared" si="55"/>
        <v>3250</v>
      </c>
      <c r="W136" s="37">
        <f>Q136*('Labour cost esc'!J$14-1)</f>
        <v>27.486193980492157</v>
      </c>
      <c r="X136" s="36">
        <f>R136*('Labour cost esc'!K$14-1)</f>
        <v>29.210854328140535</v>
      </c>
      <c r="Y136" s="36">
        <f>S136*('Labour cost esc'!L$14-1)</f>
        <v>30.939905102252396</v>
      </c>
      <c r="Z136" s="36">
        <f>T136*('Labour cost esc'!M$14-1)</f>
        <v>32.673357479431161</v>
      </c>
      <c r="AA136" s="36">
        <f>U136*('Labour cost esc'!N$14-1)</f>
        <v>34.41122266473198</v>
      </c>
      <c r="AB136" s="43">
        <f t="shared" si="43"/>
        <v>154.72153355504821</v>
      </c>
      <c r="AC136" s="37">
        <f t="shared" si="49"/>
        <v>677.4861939804922</v>
      </c>
      <c r="AD136" s="36">
        <f t="shared" si="50"/>
        <v>679.2108543281405</v>
      </c>
      <c r="AE136" s="36">
        <f t="shared" si="51"/>
        <v>680.9399051022524</v>
      </c>
      <c r="AF136" s="36">
        <f t="shared" si="52"/>
        <v>682.67335747943116</v>
      </c>
      <c r="AG136" s="36">
        <f t="shared" si="53"/>
        <v>684.41122266473201</v>
      </c>
      <c r="AH136" s="45">
        <f t="shared" si="54"/>
        <v>3404.7215335550482</v>
      </c>
    </row>
    <row r="137" spans="1:34" s="32" customFormat="1" ht="12.75" customHeight="1" x14ac:dyDescent="0.2">
      <c r="A137" s="7" t="s">
        <v>315</v>
      </c>
      <c r="B137" s="7" t="s">
        <v>316</v>
      </c>
      <c r="C137" s="7" t="s">
        <v>230</v>
      </c>
      <c r="D137" s="7" t="s">
        <v>284</v>
      </c>
      <c r="E137" s="98">
        <f t="shared" si="44"/>
        <v>0</v>
      </c>
      <c r="F137" s="98">
        <f t="shared" si="45"/>
        <v>0</v>
      </c>
      <c r="G137" s="98">
        <f t="shared" si="46"/>
        <v>0</v>
      </c>
      <c r="H137" s="98">
        <f t="shared" si="47"/>
        <v>0</v>
      </c>
      <c r="I137" s="98">
        <f t="shared" si="48"/>
        <v>0</v>
      </c>
      <c r="J137" s="43">
        <f t="shared" si="42"/>
        <v>0</v>
      </c>
      <c r="K137" s="98"/>
      <c r="L137" s="98"/>
      <c r="M137" s="98"/>
      <c r="N137" s="98"/>
      <c r="O137" s="98"/>
      <c r="P137" s="43">
        <f t="shared" si="56"/>
        <v>0</v>
      </c>
      <c r="Q137" s="38">
        <v>510</v>
      </c>
      <c r="R137" s="35">
        <v>0</v>
      </c>
      <c r="S137" s="35">
        <v>0</v>
      </c>
      <c r="T137" s="35">
        <v>0</v>
      </c>
      <c r="U137" s="35">
        <v>0</v>
      </c>
      <c r="V137" s="43">
        <f t="shared" si="55"/>
        <v>510</v>
      </c>
      <c r="W137" s="37">
        <f>Q137*('Labour cost esc'!J$14-1)</f>
        <v>21.566090661616922</v>
      </c>
      <c r="X137" s="36">
        <f>R137*('Labour cost esc'!K$14-1)</f>
        <v>0</v>
      </c>
      <c r="Y137" s="36">
        <f>S137*('Labour cost esc'!L$14-1)</f>
        <v>0</v>
      </c>
      <c r="Z137" s="36">
        <f>T137*('Labour cost esc'!M$14-1)</f>
        <v>0</v>
      </c>
      <c r="AA137" s="36">
        <f>U137*('Labour cost esc'!N$14-1)</f>
        <v>0</v>
      </c>
      <c r="AB137" s="43">
        <f t="shared" si="43"/>
        <v>21.566090661616922</v>
      </c>
      <c r="AC137" s="37">
        <f t="shared" si="49"/>
        <v>531.56609066161695</v>
      </c>
      <c r="AD137" s="36">
        <f t="shared" si="50"/>
        <v>0</v>
      </c>
      <c r="AE137" s="36">
        <f t="shared" si="51"/>
        <v>0</v>
      </c>
      <c r="AF137" s="36">
        <f t="shared" si="52"/>
        <v>0</v>
      </c>
      <c r="AG137" s="36">
        <f t="shared" si="53"/>
        <v>0</v>
      </c>
      <c r="AH137" s="45">
        <f t="shared" si="54"/>
        <v>531.56609066161695</v>
      </c>
    </row>
    <row r="138" spans="1:34" s="32" customFormat="1" ht="12.75" customHeight="1" x14ac:dyDescent="0.2">
      <c r="A138" s="7" t="s">
        <v>317</v>
      </c>
      <c r="B138" s="7" t="s">
        <v>316</v>
      </c>
      <c r="C138" s="7" t="s">
        <v>230</v>
      </c>
      <c r="D138" s="7" t="s">
        <v>284</v>
      </c>
      <c r="E138" s="98">
        <f t="shared" si="44"/>
        <v>0</v>
      </c>
      <c r="F138" s="98">
        <f t="shared" si="45"/>
        <v>0</v>
      </c>
      <c r="G138" s="98">
        <f t="shared" si="46"/>
        <v>0</v>
      </c>
      <c r="H138" s="98">
        <f t="shared" si="47"/>
        <v>0</v>
      </c>
      <c r="I138" s="98">
        <f t="shared" si="48"/>
        <v>0</v>
      </c>
      <c r="J138" s="43">
        <f t="shared" si="42"/>
        <v>0</v>
      </c>
      <c r="K138" s="98"/>
      <c r="L138" s="98"/>
      <c r="M138" s="98"/>
      <c r="N138" s="98"/>
      <c r="O138" s="98"/>
      <c r="P138" s="43">
        <f t="shared" si="56"/>
        <v>0</v>
      </c>
      <c r="Q138" s="38">
        <v>1289</v>
      </c>
      <c r="R138" s="35">
        <v>1306</v>
      </c>
      <c r="S138" s="35">
        <v>927</v>
      </c>
      <c r="T138" s="35">
        <v>790</v>
      </c>
      <c r="U138" s="35">
        <v>504</v>
      </c>
      <c r="V138" s="43">
        <f t="shared" si="55"/>
        <v>4816</v>
      </c>
      <c r="W138" s="37">
        <f>Q138*('Labour cost esc'!J$14-1)</f>
        <v>54.507236985929829</v>
      </c>
      <c r="X138" s="36">
        <f>R138*('Labour cost esc'!K$14-1)</f>
        <v>58.691347311617747</v>
      </c>
      <c r="Y138" s="36">
        <f>S138*('Labour cost esc'!L$14-1)</f>
        <v>44.125064661212264</v>
      </c>
      <c r="Z138" s="36">
        <f>T138*('Labour cost esc'!M$14-1)</f>
        <v>39.710696013462496</v>
      </c>
      <c r="AA138" s="36">
        <f>U138*('Labour cost esc'!N$14-1)</f>
        <v>26.681932650807564</v>
      </c>
      <c r="AB138" s="43">
        <f t="shared" si="43"/>
        <v>223.7162776230299</v>
      </c>
      <c r="AC138" s="37">
        <f t="shared" si="49"/>
        <v>1343.5072369859299</v>
      </c>
      <c r="AD138" s="36">
        <f t="shared" si="50"/>
        <v>1364.6913473116178</v>
      </c>
      <c r="AE138" s="36">
        <f t="shared" si="51"/>
        <v>971.12506466121226</v>
      </c>
      <c r="AF138" s="36">
        <f t="shared" si="52"/>
        <v>829.71069601346244</v>
      </c>
      <c r="AG138" s="36">
        <f t="shared" si="53"/>
        <v>530.68193265080754</v>
      </c>
      <c r="AH138" s="45">
        <f t="shared" si="54"/>
        <v>5039.7162776230298</v>
      </c>
    </row>
    <row r="139" spans="1:34" s="32" customFormat="1" ht="12.75" customHeight="1" x14ac:dyDescent="0.2">
      <c r="A139" s="7" t="s">
        <v>318</v>
      </c>
      <c r="B139" s="7" t="s">
        <v>316</v>
      </c>
      <c r="C139" s="7" t="s">
        <v>198</v>
      </c>
      <c r="D139" s="7" t="s">
        <v>58</v>
      </c>
      <c r="E139" s="98">
        <f t="shared" si="44"/>
        <v>0</v>
      </c>
      <c r="F139" s="98">
        <f t="shared" si="45"/>
        <v>0</v>
      </c>
      <c r="G139" s="98">
        <f t="shared" si="46"/>
        <v>0</v>
      </c>
      <c r="H139" s="98">
        <f t="shared" si="47"/>
        <v>0</v>
      </c>
      <c r="I139" s="98">
        <f t="shared" si="48"/>
        <v>0</v>
      </c>
      <c r="J139" s="43">
        <f t="shared" si="42"/>
        <v>0</v>
      </c>
      <c r="K139" s="98"/>
      <c r="L139" s="98"/>
      <c r="M139" s="98"/>
      <c r="N139" s="98"/>
      <c r="O139" s="98"/>
      <c r="P139" s="43">
        <f t="shared" si="56"/>
        <v>0</v>
      </c>
      <c r="Q139" s="38">
        <v>101</v>
      </c>
      <c r="R139" s="35">
        <v>101</v>
      </c>
      <c r="S139" s="35">
        <v>101</v>
      </c>
      <c r="T139" s="35">
        <v>101</v>
      </c>
      <c r="U139" s="35">
        <v>101</v>
      </c>
      <c r="V139" s="43">
        <f t="shared" si="55"/>
        <v>505</v>
      </c>
      <c r="W139" s="37">
        <f>Q139*('Labour cost esc'!J$14-1)</f>
        <v>4.2709316800457042</v>
      </c>
      <c r="X139" s="36">
        <f>R139*('Labour cost esc'!K$14-1)</f>
        <v>4.5389173648341448</v>
      </c>
      <c r="Y139" s="36">
        <f>S139*('Labour cost esc'!L$14-1)</f>
        <v>4.8075852543499877</v>
      </c>
      <c r="Z139" s="36">
        <f>T139*('Labour cost esc'!M$14-1)</f>
        <v>5.0769370852654578</v>
      </c>
      <c r="AA139" s="36">
        <f>U139*('Labour cost esc'!N$14-1)</f>
        <v>5.3469745986737376</v>
      </c>
      <c r="AB139" s="43">
        <f t="shared" si="43"/>
        <v>24.04134598316903</v>
      </c>
      <c r="AC139" s="37">
        <f t="shared" si="49"/>
        <v>105.27093168004571</v>
      </c>
      <c r="AD139" s="36">
        <f t="shared" si="50"/>
        <v>105.53891736483415</v>
      </c>
      <c r="AE139" s="36">
        <f t="shared" si="51"/>
        <v>105.80758525434999</v>
      </c>
      <c r="AF139" s="36">
        <f t="shared" si="52"/>
        <v>106.07693708526546</v>
      </c>
      <c r="AG139" s="36">
        <f t="shared" si="53"/>
        <v>106.34697459867374</v>
      </c>
      <c r="AH139" s="45">
        <f t="shared" si="54"/>
        <v>529.04134598316909</v>
      </c>
    </row>
    <row r="140" spans="1:34" s="32" customFormat="1" ht="12.75" customHeight="1" x14ac:dyDescent="0.2">
      <c r="A140" s="7" t="s">
        <v>319</v>
      </c>
      <c r="B140" s="7" t="s">
        <v>316</v>
      </c>
      <c r="C140" s="7" t="s">
        <v>198</v>
      </c>
      <c r="D140" s="7" t="s">
        <v>58</v>
      </c>
      <c r="E140" s="98">
        <f t="shared" si="44"/>
        <v>0</v>
      </c>
      <c r="F140" s="98">
        <f t="shared" si="45"/>
        <v>0</v>
      </c>
      <c r="G140" s="98">
        <f t="shared" si="46"/>
        <v>0</v>
      </c>
      <c r="H140" s="98">
        <f t="shared" si="47"/>
        <v>0</v>
      </c>
      <c r="I140" s="98">
        <f t="shared" si="48"/>
        <v>0</v>
      </c>
      <c r="J140" s="43">
        <f t="shared" si="42"/>
        <v>0</v>
      </c>
      <c r="K140" s="98"/>
      <c r="L140" s="98"/>
      <c r="M140" s="98"/>
      <c r="N140" s="98"/>
      <c r="O140" s="98"/>
      <c r="P140" s="43">
        <f t="shared" si="56"/>
        <v>0</v>
      </c>
      <c r="Q140" s="38">
        <v>0</v>
      </c>
      <c r="R140" s="35">
        <v>0</v>
      </c>
      <c r="S140" s="35">
        <v>191</v>
      </c>
      <c r="T140" s="35">
        <v>0</v>
      </c>
      <c r="U140" s="35">
        <v>0</v>
      </c>
      <c r="V140" s="43">
        <f t="shared" si="55"/>
        <v>191</v>
      </c>
      <c r="W140" s="37">
        <f>Q140*('Labour cost esc'!J$14-1)</f>
        <v>0</v>
      </c>
      <c r="X140" s="36">
        <f>R140*('Labour cost esc'!K$14-1)</f>
        <v>0</v>
      </c>
      <c r="Y140" s="36">
        <f>S140*('Labour cost esc'!L$14-1)</f>
        <v>9.091572114661858</v>
      </c>
      <c r="Z140" s="36">
        <f>T140*('Labour cost esc'!M$14-1)</f>
        <v>0</v>
      </c>
      <c r="AA140" s="36">
        <f>U140*('Labour cost esc'!N$14-1)</f>
        <v>0</v>
      </c>
      <c r="AB140" s="43">
        <f t="shared" si="43"/>
        <v>9.091572114661858</v>
      </c>
      <c r="AC140" s="37">
        <f t="shared" si="49"/>
        <v>0</v>
      </c>
      <c r="AD140" s="36">
        <f t="shared" si="50"/>
        <v>0</v>
      </c>
      <c r="AE140" s="36">
        <f t="shared" si="51"/>
        <v>200.09157211466186</v>
      </c>
      <c r="AF140" s="36">
        <f t="shared" si="52"/>
        <v>0</v>
      </c>
      <c r="AG140" s="36">
        <f t="shared" si="53"/>
        <v>0</v>
      </c>
      <c r="AH140" s="45">
        <f t="shared" si="54"/>
        <v>200.09157211466186</v>
      </c>
    </row>
    <row r="141" spans="1:34" s="32" customFormat="1" ht="12.75" customHeight="1" x14ac:dyDescent="0.2">
      <c r="A141" s="7" t="s">
        <v>320</v>
      </c>
      <c r="B141" s="7" t="s">
        <v>316</v>
      </c>
      <c r="C141" s="7" t="s">
        <v>198</v>
      </c>
      <c r="D141" s="7" t="s">
        <v>58</v>
      </c>
      <c r="E141" s="98">
        <f t="shared" si="44"/>
        <v>0</v>
      </c>
      <c r="F141" s="98">
        <f t="shared" si="45"/>
        <v>0</v>
      </c>
      <c r="G141" s="98">
        <f t="shared" si="46"/>
        <v>0</v>
      </c>
      <c r="H141" s="98">
        <f t="shared" si="47"/>
        <v>0</v>
      </c>
      <c r="I141" s="98">
        <f t="shared" si="48"/>
        <v>0</v>
      </c>
      <c r="J141" s="43">
        <f t="shared" si="42"/>
        <v>0</v>
      </c>
      <c r="K141" s="98"/>
      <c r="L141" s="98"/>
      <c r="M141" s="98"/>
      <c r="N141" s="98"/>
      <c r="O141" s="98"/>
      <c r="P141" s="43">
        <f t="shared" si="56"/>
        <v>0</v>
      </c>
      <c r="Q141" s="38">
        <v>100</v>
      </c>
      <c r="R141" s="35">
        <v>100</v>
      </c>
      <c r="S141" s="35">
        <v>100</v>
      </c>
      <c r="T141" s="35">
        <v>100</v>
      </c>
      <c r="U141" s="35">
        <v>100</v>
      </c>
      <c r="V141" s="43">
        <f t="shared" si="55"/>
        <v>500</v>
      </c>
      <c r="W141" s="37">
        <f>Q141*('Labour cost esc'!J$14-1)</f>
        <v>4.2286452277680242</v>
      </c>
      <c r="X141" s="36">
        <f>R141*('Labour cost esc'!K$14-1)</f>
        <v>4.4939775889446976</v>
      </c>
      <c r="Y141" s="36">
        <f>S141*('Labour cost esc'!L$14-1)</f>
        <v>4.7599854003465225</v>
      </c>
      <c r="Z141" s="36">
        <f>T141*('Labour cost esc'!M$14-1)</f>
        <v>5.0266703814509484</v>
      </c>
      <c r="AA141" s="36">
        <f>U141*('Labour cost esc'!N$14-1)</f>
        <v>5.2940342561126119</v>
      </c>
      <c r="AB141" s="43">
        <f t="shared" si="43"/>
        <v>23.803312854622803</v>
      </c>
      <c r="AC141" s="37">
        <f t="shared" si="49"/>
        <v>104.22864522776803</v>
      </c>
      <c r="AD141" s="36">
        <f t="shared" si="50"/>
        <v>104.4939775889447</v>
      </c>
      <c r="AE141" s="36">
        <f t="shared" si="51"/>
        <v>104.75998540034652</v>
      </c>
      <c r="AF141" s="36">
        <f t="shared" si="52"/>
        <v>105.02667038145094</v>
      </c>
      <c r="AG141" s="36">
        <f t="shared" si="53"/>
        <v>105.29403425611261</v>
      </c>
      <c r="AH141" s="45">
        <f t="shared" si="54"/>
        <v>523.80331285462273</v>
      </c>
    </row>
    <row r="142" spans="1:34" s="32" customFormat="1" ht="12.75" customHeight="1" x14ac:dyDescent="0.2">
      <c r="A142" s="7" t="s">
        <v>93</v>
      </c>
      <c r="B142" s="7" t="s">
        <v>316</v>
      </c>
      <c r="C142" s="7" t="s">
        <v>230</v>
      </c>
      <c r="D142" s="7" t="s">
        <v>284</v>
      </c>
      <c r="E142" s="98">
        <f t="shared" si="44"/>
        <v>0</v>
      </c>
      <c r="F142" s="98">
        <f t="shared" si="45"/>
        <v>0</v>
      </c>
      <c r="G142" s="98">
        <f t="shared" si="46"/>
        <v>0</v>
      </c>
      <c r="H142" s="98">
        <f t="shared" si="47"/>
        <v>0</v>
      </c>
      <c r="I142" s="98">
        <f t="shared" si="48"/>
        <v>0</v>
      </c>
      <c r="J142" s="43">
        <f t="shared" si="42"/>
        <v>0</v>
      </c>
      <c r="K142" s="98"/>
      <c r="L142" s="98"/>
      <c r="M142" s="98"/>
      <c r="N142" s="98"/>
      <c r="O142" s="98"/>
      <c r="P142" s="43">
        <f t="shared" si="56"/>
        <v>0</v>
      </c>
      <c r="Q142" s="38">
        <v>375</v>
      </c>
      <c r="R142" s="35"/>
      <c r="S142" s="35"/>
      <c r="T142" s="35"/>
      <c r="U142" s="35"/>
      <c r="V142" s="43">
        <f t="shared" si="55"/>
        <v>375</v>
      </c>
      <c r="W142" s="37">
        <f>Q142*('Labour cost esc'!J$14-1)</f>
        <v>15.85741960413009</v>
      </c>
      <c r="X142" s="36">
        <f>R142*('Labour cost esc'!K$14-1)</f>
        <v>0</v>
      </c>
      <c r="Y142" s="36">
        <f>S142*('Labour cost esc'!L$14-1)</f>
        <v>0</v>
      </c>
      <c r="Z142" s="36">
        <f>T142*('Labour cost esc'!M$14-1)</f>
        <v>0</v>
      </c>
      <c r="AA142" s="36">
        <f>U142*('Labour cost esc'!N$14-1)</f>
        <v>0</v>
      </c>
      <c r="AB142" s="43">
        <f t="shared" si="43"/>
        <v>15.85741960413009</v>
      </c>
      <c r="AC142" s="37">
        <f t="shared" si="49"/>
        <v>390.85741960413009</v>
      </c>
      <c r="AD142" s="36">
        <f t="shared" si="50"/>
        <v>0</v>
      </c>
      <c r="AE142" s="36">
        <f t="shared" si="51"/>
        <v>0</v>
      </c>
      <c r="AF142" s="36">
        <f t="shared" si="52"/>
        <v>0</v>
      </c>
      <c r="AG142" s="36">
        <f t="shared" si="53"/>
        <v>0</v>
      </c>
      <c r="AH142" s="45">
        <f t="shared" si="54"/>
        <v>390.85741960413009</v>
      </c>
    </row>
    <row r="143" spans="1:34" s="32" customFormat="1" ht="12.75" customHeight="1" x14ac:dyDescent="0.2">
      <c r="A143" s="7" t="s">
        <v>113</v>
      </c>
      <c r="B143" s="7" t="s">
        <v>316</v>
      </c>
      <c r="C143" s="7" t="s">
        <v>230</v>
      </c>
      <c r="D143" s="7" t="s">
        <v>45</v>
      </c>
      <c r="E143" s="98">
        <f t="shared" si="44"/>
        <v>0</v>
      </c>
      <c r="F143" s="98">
        <f t="shared" si="45"/>
        <v>0</v>
      </c>
      <c r="G143" s="98">
        <f t="shared" si="46"/>
        <v>0</v>
      </c>
      <c r="H143" s="98">
        <f t="shared" si="47"/>
        <v>0</v>
      </c>
      <c r="I143" s="98">
        <f t="shared" si="48"/>
        <v>0</v>
      </c>
      <c r="J143" s="43">
        <f t="shared" si="42"/>
        <v>0</v>
      </c>
      <c r="K143" s="98"/>
      <c r="L143" s="98"/>
      <c r="M143" s="98"/>
      <c r="N143" s="98"/>
      <c r="O143" s="98"/>
      <c r="P143" s="43">
        <f t="shared" si="56"/>
        <v>0</v>
      </c>
      <c r="Q143" s="38">
        <v>121</v>
      </c>
      <c r="R143" s="35">
        <v>121</v>
      </c>
      <c r="S143" s="35">
        <v>121</v>
      </c>
      <c r="T143" s="35">
        <v>121</v>
      </c>
      <c r="U143" s="35">
        <v>121</v>
      </c>
      <c r="V143" s="43">
        <f t="shared" si="55"/>
        <v>605</v>
      </c>
      <c r="W143" s="37">
        <f>Q143*('Labour cost esc'!J$14-1)</f>
        <v>5.1166607255993091</v>
      </c>
      <c r="X143" s="36">
        <f>R143*('Labour cost esc'!K$14-1)</f>
        <v>5.4377128826230843</v>
      </c>
      <c r="Y143" s="36">
        <f>S143*('Labour cost esc'!L$14-1)</f>
        <v>5.7595823344192922</v>
      </c>
      <c r="Z143" s="36">
        <f>T143*('Labour cost esc'!M$14-1)</f>
        <v>6.0822711615556475</v>
      </c>
      <c r="AA143" s="36">
        <f>U143*('Labour cost esc'!N$14-1)</f>
        <v>6.40578144989626</v>
      </c>
      <c r="AB143" s="43">
        <f t="shared" si="43"/>
        <v>28.80200855409359</v>
      </c>
      <c r="AC143" s="37">
        <f t="shared" si="49"/>
        <v>126.1166607255993</v>
      </c>
      <c r="AD143" s="36">
        <f t="shared" si="50"/>
        <v>126.43771288262309</v>
      </c>
      <c r="AE143" s="36">
        <f t="shared" si="51"/>
        <v>126.75958233441929</v>
      </c>
      <c r="AF143" s="36">
        <f t="shared" si="52"/>
        <v>127.08227116155565</v>
      </c>
      <c r="AG143" s="36">
        <f t="shared" si="53"/>
        <v>127.40578144989627</v>
      </c>
      <c r="AH143" s="45">
        <f t="shared" si="54"/>
        <v>633.80200855409362</v>
      </c>
    </row>
    <row r="144" spans="1:34" s="32" customFormat="1" ht="12.75" customHeight="1" x14ac:dyDescent="0.2">
      <c r="A144" s="7" t="s">
        <v>150</v>
      </c>
      <c r="B144" s="7" t="s">
        <v>151</v>
      </c>
      <c r="C144" s="7" t="s">
        <v>250</v>
      </c>
      <c r="D144" s="7" t="s">
        <v>52</v>
      </c>
      <c r="E144" s="98">
        <f t="shared" si="44"/>
        <v>0</v>
      </c>
      <c r="F144" s="98">
        <f t="shared" si="45"/>
        <v>0</v>
      </c>
      <c r="G144" s="98">
        <f t="shared" si="46"/>
        <v>0</v>
      </c>
      <c r="H144" s="98">
        <f t="shared" si="47"/>
        <v>0</v>
      </c>
      <c r="I144" s="98">
        <f t="shared" si="48"/>
        <v>0</v>
      </c>
      <c r="J144" s="43">
        <f t="shared" si="42"/>
        <v>0</v>
      </c>
      <c r="K144" s="98"/>
      <c r="L144" s="98"/>
      <c r="M144" s="98"/>
      <c r="N144" s="98"/>
      <c r="O144" s="98"/>
      <c r="P144" s="43">
        <f t="shared" si="56"/>
        <v>0</v>
      </c>
      <c r="Q144" s="38">
        <v>349.8</v>
      </c>
      <c r="R144" s="35">
        <v>299</v>
      </c>
      <c r="S144" s="35">
        <v>0</v>
      </c>
      <c r="T144" s="35">
        <v>0</v>
      </c>
      <c r="U144" s="35">
        <v>0</v>
      </c>
      <c r="V144" s="43">
        <f t="shared" si="55"/>
        <v>648.79999999999995</v>
      </c>
      <c r="W144" s="37">
        <f>Q144*('Labour cost esc'!J$14-1)</f>
        <v>14.791801006732548</v>
      </c>
      <c r="X144" s="36">
        <f>R144*('Labour cost esc'!K$14-1)</f>
        <v>13.436992990944645</v>
      </c>
      <c r="Y144" s="36">
        <f>S144*('Labour cost esc'!L$14-1)</f>
        <v>0</v>
      </c>
      <c r="Z144" s="36">
        <f>T144*('Labour cost esc'!M$14-1)</f>
        <v>0</v>
      </c>
      <c r="AA144" s="36">
        <f>U144*('Labour cost esc'!N$14-1)</f>
        <v>0</v>
      </c>
      <c r="AB144" s="43">
        <f t="shared" si="43"/>
        <v>28.228793997677194</v>
      </c>
      <c r="AC144" s="37">
        <f t="shared" si="49"/>
        <v>364.59180100673257</v>
      </c>
      <c r="AD144" s="36">
        <f t="shared" si="50"/>
        <v>312.43699299094465</v>
      </c>
      <c r="AE144" s="36">
        <f t="shared" si="51"/>
        <v>0</v>
      </c>
      <c r="AF144" s="36">
        <f t="shared" si="52"/>
        <v>0</v>
      </c>
      <c r="AG144" s="36">
        <f t="shared" si="53"/>
        <v>0</v>
      </c>
      <c r="AH144" s="45">
        <f t="shared" si="54"/>
        <v>677.02879399767721</v>
      </c>
    </row>
    <row r="145" spans="1:34" s="32" customFormat="1" ht="12.75" customHeight="1" x14ac:dyDescent="0.2">
      <c r="A145" s="7" t="s">
        <v>321</v>
      </c>
      <c r="B145" s="7" t="s">
        <v>322</v>
      </c>
      <c r="C145" s="7" t="s">
        <v>230</v>
      </c>
      <c r="D145" s="7" t="s">
        <v>284</v>
      </c>
      <c r="E145" s="98">
        <f t="shared" si="44"/>
        <v>0</v>
      </c>
      <c r="F145" s="98">
        <f t="shared" si="45"/>
        <v>0</v>
      </c>
      <c r="G145" s="98">
        <f t="shared" si="46"/>
        <v>0</v>
      </c>
      <c r="H145" s="98">
        <f t="shared" si="47"/>
        <v>0</v>
      </c>
      <c r="I145" s="98">
        <f t="shared" si="48"/>
        <v>0</v>
      </c>
      <c r="J145" s="43">
        <f t="shared" si="42"/>
        <v>0</v>
      </c>
      <c r="K145" s="98"/>
      <c r="L145" s="98"/>
      <c r="M145" s="98"/>
      <c r="N145" s="98"/>
      <c r="O145" s="98"/>
      <c r="P145" s="43">
        <f t="shared" si="56"/>
        <v>0</v>
      </c>
      <c r="Q145" s="38">
        <v>410.26501999999999</v>
      </c>
      <c r="R145" s="35">
        <v>0</v>
      </c>
      <c r="S145" s="35">
        <v>154.02678499999999</v>
      </c>
      <c r="T145" s="35">
        <v>0</v>
      </c>
      <c r="U145" s="35">
        <v>999.25721500000009</v>
      </c>
      <c r="V145" s="43">
        <f t="shared" si="55"/>
        <v>1563.5490199999999</v>
      </c>
      <c r="W145" s="37">
        <f>Q145*('Labour cost esc'!J$14-1)</f>
        <v>17.34865218943153</v>
      </c>
      <c r="X145" s="36">
        <f>R145*('Labour cost esc'!K$14-1)</f>
        <v>0</v>
      </c>
      <c r="Y145" s="36">
        <f>S145*('Labour cost esc'!L$14-1)</f>
        <v>7.331652478623127</v>
      </c>
      <c r="Z145" s="36">
        <f>T145*('Labour cost esc'!M$14-1)</f>
        <v>0</v>
      </c>
      <c r="AA145" s="36">
        <f>U145*('Labour cost esc'!N$14-1)</f>
        <v>52.901019268776857</v>
      </c>
      <c r="AB145" s="43">
        <f t="shared" si="43"/>
        <v>77.58132393683151</v>
      </c>
      <c r="AC145" s="37">
        <f t="shared" si="49"/>
        <v>427.6136721894315</v>
      </c>
      <c r="AD145" s="36">
        <f t="shared" si="50"/>
        <v>0</v>
      </c>
      <c r="AE145" s="36">
        <f t="shared" si="51"/>
        <v>161.3584374786231</v>
      </c>
      <c r="AF145" s="36">
        <f t="shared" si="52"/>
        <v>0</v>
      </c>
      <c r="AG145" s="36">
        <f t="shared" si="53"/>
        <v>1052.1582342687771</v>
      </c>
      <c r="AH145" s="45">
        <f t="shared" si="54"/>
        <v>1641.1303439368317</v>
      </c>
    </row>
    <row r="146" spans="1:34" s="32" customFormat="1" ht="12.75" customHeight="1" x14ac:dyDescent="0.2">
      <c r="A146" s="7" t="s">
        <v>323</v>
      </c>
      <c r="B146" s="7" t="s">
        <v>322</v>
      </c>
      <c r="C146" s="7" t="s">
        <v>230</v>
      </c>
      <c r="D146" s="7" t="s">
        <v>284</v>
      </c>
      <c r="E146" s="98">
        <f t="shared" si="44"/>
        <v>0</v>
      </c>
      <c r="F146" s="98">
        <f t="shared" si="45"/>
        <v>0</v>
      </c>
      <c r="G146" s="98">
        <f t="shared" si="46"/>
        <v>0</v>
      </c>
      <c r="H146" s="98">
        <f t="shared" si="47"/>
        <v>0</v>
      </c>
      <c r="I146" s="98">
        <f t="shared" si="48"/>
        <v>0</v>
      </c>
      <c r="J146" s="43">
        <f t="shared" si="42"/>
        <v>0</v>
      </c>
      <c r="K146" s="98"/>
      <c r="L146" s="98"/>
      <c r="M146" s="98"/>
      <c r="N146" s="98"/>
      <c r="O146" s="98"/>
      <c r="P146" s="43">
        <f t="shared" si="56"/>
        <v>0</v>
      </c>
      <c r="Q146" s="38">
        <v>0</v>
      </c>
      <c r="R146" s="35">
        <v>255.50117152227165</v>
      </c>
      <c r="S146" s="35">
        <v>150.19534712775203</v>
      </c>
      <c r="T146" s="35">
        <v>0</v>
      </c>
      <c r="U146" s="35">
        <v>0</v>
      </c>
      <c r="V146" s="43">
        <f t="shared" si="55"/>
        <v>405.69651865002368</v>
      </c>
      <c r="W146" s="37">
        <f>Q146*('Labour cost esc'!J$14-1)</f>
        <v>0</v>
      </c>
      <c r="X146" s="36">
        <f>R146*('Labour cost esc'!K$14-1)</f>
        <v>11.48216538770204</v>
      </c>
      <c r="Y146" s="36">
        <f>S146*('Labour cost esc'!L$14-1)</f>
        <v>7.1492765952807762</v>
      </c>
      <c r="Z146" s="36">
        <f>T146*('Labour cost esc'!M$14-1)</f>
        <v>0</v>
      </c>
      <c r="AA146" s="36">
        <f>U146*('Labour cost esc'!N$14-1)</f>
        <v>0</v>
      </c>
      <c r="AB146" s="43">
        <f t="shared" si="43"/>
        <v>18.631441982982814</v>
      </c>
      <c r="AC146" s="37">
        <f t="shared" si="49"/>
        <v>0</v>
      </c>
      <c r="AD146" s="36">
        <f t="shared" si="50"/>
        <v>266.98333690997367</v>
      </c>
      <c r="AE146" s="36">
        <f t="shared" si="51"/>
        <v>157.34462372303281</v>
      </c>
      <c r="AF146" s="36">
        <f t="shared" si="52"/>
        <v>0</v>
      </c>
      <c r="AG146" s="36">
        <f t="shared" si="53"/>
        <v>0</v>
      </c>
      <c r="AH146" s="45">
        <f t="shared" si="54"/>
        <v>424.32796063300646</v>
      </c>
    </row>
    <row r="147" spans="1:34" s="32" customFormat="1" ht="12.75" customHeight="1" x14ac:dyDescent="0.2">
      <c r="A147" s="7" t="s">
        <v>324</v>
      </c>
      <c r="B147" s="7" t="s">
        <v>322</v>
      </c>
      <c r="C147" s="7" t="s">
        <v>230</v>
      </c>
      <c r="D147" s="7" t="s">
        <v>284</v>
      </c>
      <c r="E147" s="98">
        <f t="shared" si="44"/>
        <v>0</v>
      </c>
      <c r="F147" s="98">
        <f t="shared" si="45"/>
        <v>0</v>
      </c>
      <c r="G147" s="98">
        <f t="shared" si="46"/>
        <v>0</v>
      </c>
      <c r="H147" s="98">
        <f t="shared" si="47"/>
        <v>0</v>
      </c>
      <c r="I147" s="98">
        <f t="shared" si="48"/>
        <v>0</v>
      </c>
      <c r="J147" s="43">
        <f t="shared" si="42"/>
        <v>0</v>
      </c>
      <c r="K147" s="98"/>
      <c r="L147" s="98"/>
      <c r="M147" s="98"/>
      <c r="N147" s="98"/>
      <c r="O147" s="98"/>
      <c r="P147" s="43">
        <f t="shared" si="56"/>
        <v>0</v>
      </c>
      <c r="Q147" s="38">
        <v>379.62869999999998</v>
      </c>
      <c r="R147" s="35">
        <v>109.45638000000001</v>
      </c>
      <c r="S147" s="35">
        <v>107.70562000000001</v>
      </c>
      <c r="T147" s="35">
        <v>107.83740000000002</v>
      </c>
      <c r="U147" s="35">
        <v>214.47865999999999</v>
      </c>
      <c r="V147" s="43">
        <f t="shared" si="55"/>
        <v>919.10676000000001</v>
      </c>
      <c r="W147" s="37">
        <f>Q147*('Labour cost esc'!J$14-1)</f>
        <v>16.053150905787788</v>
      </c>
      <c r="X147" s="36">
        <f>R147*('Labour cost esc'!K$14-1)</f>
        <v>4.9189451868701468</v>
      </c>
      <c r="Y147" s="36">
        <f>S147*('Labour cost esc'!L$14-1)</f>
        <v>5.1267717873527046</v>
      </c>
      <c r="Z147" s="36">
        <f>T147*('Labour cost esc'!M$14-1)</f>
        <v>5.4206306459267859</v>
      </c>
      <c r="AA147" s="36">
        <f>U147*('Labour cost esc'!N$14-1)</f>
        <v>11.354573732451298</v>
      </c>
      <c r="AB147" s="43">
        <f t="shared" si="43"/>
        <v>42.874072258388722</v>
      </c>
      <c r="AC147" s="37">
        <f t="shared" si="49"/>
        <v>395.68185090578777</v>
      </c>
      <c r="AD147" s="36">
        <f t="shared" si="50"/>
        <v>114.37532518687016</v>
      </c>
      <c r="AE147" s="36">
        <f t="shared" si="51"/>
        <v>112.83239178735272</v>
      </c>
      <c r="AF147" s="36">
        <f t="shared" si="52"/>
        <v>113.25803064592681</v>
      </c>
      <c r="AG147" s="36">
        <f t="shared" si="53"/>
        <v>225.83323373245128</v>
      </c>
      <c r="AH147" s="45">
        <f t="shared" si="54"/>
        <v>961.98083225838877</v>
      </c>
    </row>
    <row r="148" spans="1:34" s="32" customFormat="1" ht="12.75" customHeight="1" x14ac:dyDescent="0.2">
      <c r="A148" s="7" t="s">
        <v>325</v>
      </c>
      <c r="B148" s="7" t="s">
        <v>322</v>
      </c>
      <c r="C148" s="7" t="s">
        <v>230</v>
      </c>
      <c r="D148" s="7" t="s">
        <v>284</v>
      </c>
      <c r="E148" s="98">
        <f t="shared" si="44"/>
        <v>0</v>
      </c>
      <c r="F148" s="98">
        <f t="shared" si="45"/>
        <v>0</v>
      </c>
      <c r="G148" s="98">
        <f t="shared" si="46"/>
        <v>0</v>
      </c>
      <c r="H148" s="98">
        <f t="shared" si="47"/>
        <v>0</v>
      </c>
      <c r="I148" s="98">
        <f t="shared" si="48"/>
        <v>0</v>
      </c>
      <c r="J148" s="43">
        <f t="shared" si="42"/>
        <v>0</v>
      </c>
      <c r="K148" s="98"/>
      <c r="L148" s="98"/>
      <c r="M148" s="98"/>
      <c r="N148" s="98"/>
      <c r="O148" s="98"/>
      <c r="P148" s="43">
        <f t="shared" si="56"/>
        <v>0</v>
      </c>
      <c r="Q148" s="38">
        <v>16.926070038910506</v>
      </c>
      <c r="R148" s="35">
        <v>16.926070038910506</v>
      </c>
      <c r="S148" s="35">
        <v>16.926070038910506</v>
      </c>
      <c r="T148" s="35">
        <v>16.926070038910506</v>
      </c>
      <c r="U148" s="35">
        <v>16.926070038910506</v>
      </c>
      <c r="V148" s="43">
        <f t="shared" si="55"/>
        <v>84.630350194552534</v>
      </c>
      <c r="W148" s="37">
        <f>Q148*('Labour cost esc'!J$14-1)</f>
        <v>0.7157434529490625</v>
      </c>
      <c r="X148" s="36">
        <f>R148*('Labour cost esc'!K$14-1)</f>
        <v>0.76065379423772117</v>
      </c>
      <c r="Y148" s="36">
        <f>S148*('Labour cost esc'!L$14-1)</f>
        <v>0.805678462704567</v>
      </c>
      <c r="Z148" s="36">
        <f>T148*('Labour cost esc'!M$14-1)</f>
        <v>0.85081774938955745</v>
      </c>
      <c r="AA148" s="36">
        <f>U148*('Labour cost esc'!N$14-1)</f>
        <v>0.89607194607353546</v>
      </c>
      <c r="AB148" s="43">
        <f t="shared" si="43"/>
        <v>4.0289654053544437</v>
      </c>
      <c r="AC148" s="37">
        <f t="shared" si="49"/>
        <v>17.641813491859569</v>
      </c>
      <c r="AD148" s="36">
        <f t="shared" si="50"/>
        <v>17.686723833148228</v>
      </c>
      <c r="AE148" s="36">
        <f t="shared" si="51"/>
        <v>17.731748501615073</v>
      </c>
      <c r="AF148" s="36">
        <f t="shared" si="52"/>
        <v>17.776887788300062</v>
      </c>
      <c r="AG148" s="36">
        <f t="shared" si="53"/>
        <v>17.822141984984043</v>
      </c>
      <c r="AH148" s="45">
        <f t="shared" si="54"/>
        <v>88.659315599906975</v>
      </c>
    </row>
    <row r="149" spans="1:34" s="32" customFormat="1" ht="12.75" customHeight="1" x14ac:dyDescent="0.2">
      <c r="A149" s="7" t="s">
        <v>326</v>
      </c>
      <c r="B149" s="7" t="s">
        <v>322</v>
      </c>
      <c r="C149" s="7" t="s">
        <v>230</v>
      </c>
      <c r="D149" s="7" t="s">
        <v>284</v>
      </c>
      <c r="E149" s="98">
        <f t="shared" si="44"/>
        <v>0</v>
      </c>
      <c r="F149" s="98">
        <f t="shared" si="45"/>
        <v>0</v>
      </c>
      <c r="G149" s="98">
        <f t="shared" si="46"/>
        <v>0</v>
      </c>
      <c r="H149" s="98">
        <f t="shared" si="47"/>
        <v>0</v>
      </c>
      <c r="I149" s="98">
        <f t="shared" si="48"/>
        <v>0</v>
      </c>
      <c r="J149" s="43">
        <f t="shared" si="42"/>
        <v>0</v>
      </c>
      <c r="K149" s="98"/>
      <c r="L149" s="98"/>
      <c r="M149" s="98"/>
      <c r="N149" s="98"/>
      <c r="O149" s="98"/>
      <c r="P149" s="43">
        <f t="shared" si="56"/>
        <v>0</v>
      </c>
      <c r="Q149" s="38">
        <v>0</v>
      </c>
      <c r="R149" s="35">
        <v>968.81935899011035</v>
      </c>
      <c r="S149" s="35">
        <v>128.24020073134676</v>
      </c>
      <c r="T149" s="35">
        <v>0</v>
      </c>
      <c r="U149" s="35">
        <v>0</v>
      </c>
      <c r="V149" s="43">
        <f t="shared" si="55"/>
        <v>1097.0595597214572</v>
      </c>
      <c r="W149" s="37">
        <f>Q149*('Labour cost esc'!J$14-1)</f>
        <v>0</v>
      </c>
      <c r="X149" s="36">
        <f>R149*('Labour cost esc'!K$14-1)</f>
        <v>43.538524870373237</v>
      </c>
      <c r="Y149" s="36">
        <f>S149*('Labour cost esc'!L$14-1)</f>
        <v>6.1042148321871803</v>
      </c>
      <c r="Z149" s="36">
        <f>T149*('Labour cost esc'!M$14-1)</f>
        <v>0</v>
      </c>
      <c r="AA149" s="36">
        <f>U149*('Labour cost esc'!N$14-1)</f>
        <v>0</v>
      </c>
      <c r="AB149" s="43">
        <f t="shared" si="43"/>
        <v>49.642739702560419</v>
      </c>
      <c r="AC149" s="37">
        <f t="shared" si="49"/>
        <v>0</v>
      </c>
      <c r="AD149" s="36">
        <f t="shared" si="50"/>
        <v>1012.3578838604835</v>
      </c>
      <c r="AE149" s="36">
        <f t="shared" si="51"/>
        <v>134.34441556353394</v>
      </c>
      <c r="AF149" s="36">
        <f t="shared" si="52"/>
        <v>0</v>
      </c>
      <c r="AG149" s="36">
        <f t="shared" si="53"/>
        <v>0</v>
      </c>
      <c r="AH149" s="45">
        <f t="shared" si="54"/>
        <v>1146.7022994240174</v>
      </c>
    </row>
    <row r="150" spans="1:34" s="32" customFormat="1" ht="12.75" customHeight="1" x14ac:dyDescent="0.2">
      <c r="A150" s="7" t="s">
        <v>327</v>
      </c>
      <c r="B150" s="7" t="s">
        <v>322</v>
      </c>
      <c r="C150" s="7" t="s">
        <v>230</v>
      </c>
      <c r="D150" s="7" t="s">
        <v>284</v>
      </c>
      <c r="E150" s="98">
        <f t="shared" si="44"/>
        <v>0</v>
      </c>
      <c r="F150" s="98">
        <f t="shared" si="45"/>
        <v>0</v>
      </c>
      <c r="G150" s="98">
        <f t="shared" si="46"/>
        <v>0</v>
      </c>
      <c r="H150" s="98">
        <f t="shared" si="47"/>
        <v>0</v>
      </c>
      <c r="I150" s="98">
        <f t="shared" si="48"/>
        <v>0</v>
      </c>
      <c r="J150" s="43">
        <f t="shared" si="42"/>
        <v>0</v>
      </c>
      <c r="K150" s="98"/>
      <c r="L150" s="98"/>
      <c r="M150" s="98"/>
      <c r="N150" s="98"/>
      <c r="O150" s="98"/>
      <c r="P150" s="43">
        <f t="shared" si="56"/>
        <v>0</v>
      </c>
      <c r="Q150" s="38">
        <v>278.97716000000003</v>
      </c>
      <c r="R150" s="35">
        <v>280.01264500000002</v>
      </c>
      <c r="S150" s="35">
        <v>281.32109500000001</v>
      </c>
      <c r="T150" s="35">
        <v>279.91227000000003</v>
      </c>
      <c r="U150" s="35">
        <v>279.71767999999997</v>
      </c>
      <c r="V150" s="43">
        <f t="shared" si="55"/>
        <v>1399.9408500000002</v>
      </c>
      <c r="W150" s="37">
        <f>Q150*('Labour cost esc'!J$14-1)</f>
        <v>11.796954362902767</v>
      </c>
      <c r="X150" s="36">
        <f>R150*('Labour cost esc'!K$14-1)</f>
        <v>12.583705512511276</v>
      </c>
      <c r="Y150" s="36">
        <f>S150*('Labour cost esc'!L$14-1)</f>
        <v>13.390843050094972</v>
      </c>
      <c r="Z150" s="36">
        <f>T150*('Labour cost esc'!M$14-1)</f>
        <v>14.07026717013701</v>
      </c>
      <c r="AA150" s="36">
        <f>U150*('Labour cost esc'!N$14-1)</f>
        <v>14.808349799603455</v>
      </c>
      <c r="AB150" s="43">
        <f t="shared" si="43"/>
        <v>66.650119895249475</v>
      </c>
      <c r="AC150" s="37">
        <f t="shared" si="49"/>
        <v>290.77411436290276</v>
      </c>
      <c r="AD150" s="36">
        <f t="shared" si="50"/>
        <v>292.59635051251132</v>
      </c>
      <c r="AE150" s="36">
        <f t="shared" si="51"/>
        <v>294.711938050095</v>
      </c>
      <c r="AF150" s="36">
        <f t="shared" si="52"/>
        <v>293.98253717013705</v>
      </c>
      <c r="AG150" s="36">
        <f t="shared" si="53"/>
        <v>294.52602979960341</v>
      </c>
      <c r="AH150" s="45">
        <f t="shared" si="54"/>
        <v>1466.5909698952496</v>
      </c>
    </row>
    <row r="151" spans="1:34" s="32" customFormat="1" ht="12.75" customHeight="1" x14ac:dyDescent="0.2">
      <c r="A151" s="7" t="s">
        <v>328</v>
      </c>
      <c r="B151" s="7" t="s">
        <v>322</v>
      </c>
      <c r="C151" s="7" t="s">
        <v>230</v>
      </c>
      <c r="D151" s="7" t="s">
        <v>284</v>
      </c>
      <c r="E151" s="98">
        <f t="shared" si="44"/>
        <v>0</v>
      </c>
      <c r="F151" s="98">
        <f t="shared" si="45"/>
        <v>0</v>
      </c>
      <c r="G151" s="98">
        <f t="shared" si="46"/>
        <v>0</v>
      </c>
      <c r="H151" s="98">
        <f t="shared" si="47"/>
        <v>0</v>
      </c>
      <c r="I151" s="98">
        <f t="shared" si="48"/>
        <v>0</v>
      </c>
      <c r="J151" s="43">
        <f t="shared" si="42"/>
        <v>0</v>
      </c>
      <c r="K151" s="98"/>
      <c r="L151" s="98"/>
      <c r="M151" s="98"/>
      <c r="N151" s="98"/>
      <c r="O151" s="98"/>
      <c r="P151" s="43">
        <f t="shared" si="56"/>
        <v>0</v>
      </c>
      <c r="Q151" s="38">
        <v>362.48498000000012</v>
      </c>
      <c r="R151" s="35">
        <v>390.38538000000005</v>
      </c>
      <c r="S151" s="35">
        <v>0</v>
      </c>
      <c r="T151" s="35">
        <v>22.000000000000004</v>
      </c>
      <c r="U151" s="35">
        <v>0</v>
      </c>
      <c r="V151" s="43">
        <f t="shared" si="55"/>
        <v>774.87036000000012</v>
      </c>
      <c r="W151" s="37">
        <f>Q151*('Labour cost esc'!J$14-1)</f>
        <v>15.328203808145883</v>
      </c>
      <c r="X151" s="36">
        <f>R151*('Labour cost esc'!K$14-1)</f>
        <v>17.543831487716599</v>
      </c>
      <c r="Y151" s="36">
        <f>S151*('Labour cost esc'!L$14-1)</f>
        <v>0</v>
      </c>
      <c r="Z151" s="36">
        <f>T151*('Labour cost esc'!M$14-1)</f>
        <v>1.1058674839192089</v>
      </c>
      <c r="AA151" s="36">
        <f>U151*('Labour cost esc'!N$14-1)</f>
        <v>0</v>
      </c>
      <c r="AB151" s="43">
        <f t="shared" si="43"/>
        <v>33.977902779781694</v>
      </c>
      <c r="AC151" s="37">
        <f t="shared" si="49"/>
        <v>377.81318380814599</v>
      </c>
      <c r="AD151" s="36">
        <f t="shared" si="50"/>
        <v>407.92921148771666</v>
      </c>
      <c r="AE151" s="36">
        <f t="shared" si="51"/>
        <v>0</v>
      </c>
      <c r="AF151" s="36">
        <f t="shared" si="52"/>
        <v>23.105867483919212</v>
      </c>
      <c r="AG151" s="36">
        <f t="shared" si="53"/>
        <v>0</v>
      </c>
      <c r="AH151" s="45">
        <f t="shared" si="54"/>
        <v>808.84826277978186</v>
      </c>
    </row>
    <row r="152" spans="1:34" s="32" customFormat="1" ht="12.75" customHeight="1" x14ac:dyDescent="0.2">
      <c r="A152" s="7" t="s">
        <v>329</v>
      </c>
      <c r="B152" s="7" t="s">
        <v>322</v>
      </c>
      <c r="C152" s="7" t="s">
        <v>230</v>
      </c>
      <c r="D152" s="7" t="s">
        <v>284</v>
      </c>
      <c r="E152" s="98">
        <f t="shared" si="44"/>
        <v>0</v>
      </c>
      <c r="F152" s="98">
        <f t="shared" si="45"/>
        <v>0</v>
      </c>
      <c r="G152" s="98">
        <f t="shared" si="46"/>
        <v>0</v>
      </c>
      <c r="H152" s="98">
        <f t="shared" si="47"/>
        <v>0</v>
      </c>
      <c r="I152" s="98">
        <f t="shared" si="48"/>
        <v>0</v>
      </c>
      <c r="J152" s="43">
        <f t="shared" si="42"/>
        <v>0</v>
      </c>
      <c r="K152" s="98"/>
      <c r="L152" s="98"/>
      <c r="M152" s="98"/>
      <c r="N152" s="98"/>
      <c r="O152" s="98"/>
      <c r="P152" s="43">
        <f t="shared" si="56"/>
        <v>0</v>
      </c>
      <c r="Q152" s="38">
        <v>100</v>
      </c>
      <c r="R152" s="35">
        <v>100</v>
      </c>
      <c r="S152" s="35">
        <v>100</v>
      </c>
      <c r="T152" s="35">
        <v>100</v>
      </c>
      <c r="U152" s="35">
        <v>100</v>
      </c>
      <c r="V152" s="43">
        <f t="shared" si="55"/>
        <v>500</v>
      </c>
      <c r="W152" s="37">
        <f>Q152*('Labour cost esc'!J$14-1)</f>
        <v>4.2286452277680242</v>
      </c>
      <c r="X152" s="36">
        <f>R152*('Labour cost esc'!K$14-1)</f>
        <v>4.4939775889446976</v>
      </c>
      <c r="Y152" s="36">
        <f>S152*('Labour cost esc'!L$14-1)</f>
        <v>4.7599854003465225</v>
      </c>
      <c r="Z152" s="36">
        <f>T152*('Labour cost esc'!M$14-1)</f>
        <v>5.0266703814509484</v>
      </c>
      <c r="AA152" s="36">
        <f>U152*('Labour cost esc'!N$14-1)</f>
        <v>5.2940342561126119</v>
      </c>
      <c r="AB152" s="43">
        <f t="shared" si="43"/>
        <v>23.803312854622803</v>
      </c>
      <c r="AC152" s="37">
        <f t="shared" si="49"/>
        <v>104.22864522776803</v>
      </c>
      <c r="AD152" s="36">
        <f t="shared" si="50"/>
        <v>104.4939775889447</v>
      </c>
      <c r="AE152" s="36">
        <f t="shared" si="51"/>
        <v>104.75998540034652</v>
      </c>
      <c r="AF152" s="36">
        <f t="shared" si="52"/>
        <v>105.02667038145094</v>
      </c>
      <c r="AG152" s="36">
        <f t="shared" si="53"/>
        <v>105.29403425611261</v>
      </c>
      <c r="AH152" s="45">
        <f t="shared" si="54"/>
        <v>523.80331285462273</v>
      </c>
    </row>
    <row r="153" spans="1:34" s="32" customFormat="1" ht="12.75" customHeight="1" x14ac:dyDescent="0.2">
      <c r="A153" s="7" t="s">
        <v>330</v>
      </c>
      <c r="B153" s="7" t="s">
        <v>322</v>
      </c>
      <c r="C153" s="7" t="s">
        <v>230</v>
      </c>
      <c r="D153" s="7" t="s">
        <v>284</v>
      </c>
      <c r="E153" s="98">
        <f t="shared" si="44"/>
        <v>0</v>
      </c>
      <c r="F153" s="98">
        <f t="shared" si="45"/>
        <v>0</v>
      </c>
      <c r="G153" s="98">
        <f t="shared" si="46"/>
        <v>0</v>
      </c>
      <c r="H153" s="98">
        <f t="shared" si="47"/>
        <v>0</v>
      </c>
      <c r="I153" s="98">
        <f t="shared" si="48"/>
        <v>0</v>
      </c>
      <c r="J153" s="43">
        <f t="shared" si="42"/>
        <v>0</v>
      </c>
      <c r="K153" s="98"/>
      <c r="L153" s="98"/>
      <c r="M153" s="98"/>
      <c r="N153" s="98"/>
      <c r="O153" s="98"/>
      <c r="P153" s="43">
        <f t="shared" si="56"/>
        <v>0</v>
      </c>
      <c r="Q153" s="38">
        <v>0</v>
      </c>
      <c r="R153" s="35">
        <v>0</v>
      </c>
      <c r="S153" s="35">
        <v>0</v>
      </c>
      <c r="T153" s="35">
        <v>199.7221785675049</v>
      </c>
      <c r="U153" s="35">
        <v>0</v>
      </c>
      <c r="V153" s="43">
        <f t="shared" si="55"/>
        <v>199.7221785675049</v>
      </c>
      <c r="W153" s="37">
        <f>Q153*('Labour cost esc'!J$14-1)</f>
        <v>0</v>
      </c>
      <c r="X153" s="36">
        <f>R153*('Labour cost esc'!K$14-1)</f>
        <v>0</v>
      </c>
      <c r="Y153" s="36">
        <f>S153*('Labour cost esc'!L$14-1)</f>
        <v>0</v>
      </c>
      <c r="Z153" s="36">
        <f>T153*('Labour cost esc'!M$14-1)</f>
        <v>10.039375595241342</v>
      </c>
      <c r="AA153" s="36">
        <f>U153*('Labour cost esc'!N$14-1)</f>
        <v>0</v>
      </c>
      <c r="AB153" s="43">
        <f t="shared" si="43"/>
        <v>10.039375595241342</v>
      </c>
      <c r="AC153" s="37">
        <f t="shared" si="49"/>
        <v>0</v>
      </c>
      <c r="AD153" s="36">
        <f t="shared" si="50"/>
        <v>0</v>
      </c>
      <c r="AE153" s="36">
        <f t="shared" si="51"/>
        <v>0</v>
      </c>
      <c r="AF153" s="36">
        <f t="shared" si="52"/>
        <v>209.76155416274625</v>
      </c>
      <c r="AG153" s="36">
        <f t="shared" si="53"/>
        <v>0</v>
      </c>
      <c r="AH153" s="45">
        <f t="shared" si="54"/>
        <v>209.76155416274625</v>
      </c>
    </row>
    <row r="154" spans="1:34" s="32" customFormat="1" ht="12.75" customHeight="1" x14ac:dyDescent="0.2">
      <c r="A154" s="7" t="s">
        <v>331</v>
      </c>
      <c r="B154" s="7" t="s">
        <v>322</v>
      </c>
      <c r="C154" s="7" t="s">
        <v>230</v>
      </c>
      <c r="D154" s="7" t="s">
        <v>284</v>
      </c>
      <c r="E154" s="98">
        <f t="shared" si="44"/>
        <v>0</v>
      </c>
      <c r="F154" s="98">
        <f t="shared" si="45"/>
        <v>0</v>
      </c>
      <c r="G154" s="98">
        <f t="shared" si="46"/>
        <v>0</v>
      </c>
      <c r="H154" s="98">
        <f t="shared" si="47"/>
        <v>0</v>
      </c>
      <c r="I154" s="98">
        <f t="shared" si="48"/>
        <v>0</v>
      </c>
      <c r="J154" s="43">
        <f t="shared" si="42"/>
        <v>0</v>
      </c>
      <c r="K154" s="98"/>
      <c r="L154" s="98"/>
      <c r="M154" s="98"/>
      <c r="N154" s="98"/>
      <c r="O154" s="98"/>
      <c r="P154" s="43">
        <f t="shared" si="56"/>
        <v>0</v>
      </c>
      <c r="Q154" s="38">
        <v>251.36781999999999</v>
      </c>
      <c r="R154" s="35">
        <v>0</v>
      </c>
      <c r="S154" s="35">
        <v>0</v>
      </c>
      <c r="T154" s="35">
        <v>0</v>
      </c>
      <c r="U154" s="35">
        <v>0</v>
      </c>
      <c r="V154" s="43">
        <f t="shared" si="55"/>
        <v>251.36781999999999</v>
      </c>
      <c r="W154" s="37">
        <f>Q154*('Labour cost esc'!J$14-1)</f>
        <v>10.629453324574516</v>
      </c>
      <c r="X154" s="36">
        <f>R154*('Labour cost esc'!K$14-1)</f>
        <v>0</v>
      </c>
      <c r="Y154" s="36">
        <f>S154*('Labour cost esc'!L$14-1)</f>
        <v>0</v>
      </c>
      <c r="Z154" s="36">
        <f>T154*('Labour cost esc'!M$14-1)</f>
        <v>0</v>
      </c>
      <c r="AA154" s="36">
        <f>U154*('Labour cost esc'!N$14-1)</f>
        <v>0</v>
      </c>
      <c r="AB154" s="43">
        <f t="shared" si="43"/>
        <v>10.629453324574516</v>
      </c>
      <c r="AC154" s="37">
        <f t="shared" si="49"/>
        <v>261.99727332457451</v>
      </c>
      <c r="AD154" s="36">
        <f t="shared" si="50"/>
        <v>0</v>
      </c>
      <c r="AE154" s="36">
        <f t="shared" si="51"/>
        <v>0</v>
      </c>
      <c r="AF154" s="36">
        <f t="shared" si="52"/>
        <v>0</v>
      </c>
      <c r="AG154" s="36">
        <f t="shared" si="53"/>
        <v>0</v>
      </c>
      <c r="AH154" s="45">
        <f t="shared" si="54"/>
        <v>261.99727332457451</v>
      </c>
    </row>
    <row r="155" spans="1:34" s="32" customFormat="1" ht="12.75" customHeight="1" x14ac:dyDescent="0.2">
      <c r="A155" s="7" t="s">
        <v>332</v>
      </c>
      <c r="B155" s="7" t="s">
        <v>322</v>
      </c>
      <c r="C155" s="7" t="s">
        <v>230</v>
      </c>
      <c r="D155" s="7" t="s">
        <v>284</v>
      </c>
      <c r="E155" s="98">
        <f t="shared" si="44"/>
        <v>0</v>
      </c>
      <c r="F155" s="98">
        <f t="shared" si="45"/>
        <v>0</v>
      </c>
      <c r="G155" s="98">
        <f t="shared" si="46"/>
        <v>0</v>
      </c>
      <c r="H155" s="98">
        <f t="shared" si="47"/>
        <v>0</v>
      </c>
      <c r="I155" s="98">
        <f t="shared" si="48"/>
        <v>0</v>
      </c>
      <c r="J155" s="43">
        <f t="shared" si="42"/>
        <v>0</v>
      </c>
      <c r="K155" s="98"/>
      <c r="L155" s="98"/>
      <c r="M155" s="98"/>
      <c r="N155" s="98"/>
      <c r="O155" s="98"/>
      <c r="P155" s="43">
        <f t="shared" si="56"/>
        <v>0</v>
      </c>
      <c r="Q155" s="38">
        <v>764.94</v>
      </c>
      <c r="R155" s="35">
        <v>764.94</v>
      </c>
      <c r="S155" s="35">
        <v>764.94</v>
      </c>
      <c r="T155" s="35">
        <v>764.94</v>
      </c>
      <c r="U155" s="35">
        <v>764.94</v>
      </c>
      <c r="V155" s="43">
        <f t="shared" si="55"/>
        <v>3824.7000000000003</v>
      </c>
      <c r="W155" s="37">
        <f>Q155*('Labour cost esc'!J$14-1)</f>
        <v>32.346598805288728</v>
      </c>
      <c r="X155" s="36">
        <f>R155*('Labour cost esc'!K$14-1)</f>
        <v>34.376232168873571</v>
      </c>
      <c r="Y155" s="36">
        <f>S155*('Labour cost esc'!L$14-1)</f>
        <v>36.411032321410694</v>
      </c>
      <c r="Z155" s="36">
        <f>T155*('Labour cost esc'!M$14-1)</f>
        <v>38.451012415870885</v>
      </c>
      <c r="AA155" s="36">
        <f>U155*('Labour cost esc'!N$14-1)</f>
        <v>40.496185638707814</v>
      </c>
      <c r="AB155" s="43">
        <f t="shared" si="43"/>
        <v>182.08106135015169</v>
      </c>
      <c r="AC155" s="37">
        <f t="shared" si="49"/>
        <v>797.2865988052888</v>
      </c>
      <c r="AD155" s="36">
        <f t="shared" si="50"/>
        <v>799.31623216887363</v>
      </c>
      <c r="AE155" s="36">
        <f t="shared" si="51"/>
        <v>801.3510323214108</v>
      </c>
      <c r="AF155" s="36">
        <f t="shared" si="52"/>
        <v>803.39101241587093</v>
      </c>
      <c r="AG155" s="36">
        <f t="shared" si="53"/>
        <v>805.43618563870791</v>
      </c>
      <c r="AH155" s="45">
        <f t="shared" si="54"/>
        <v>4006.7810613501524</v>
      </c>
    </row>
    <row r="156" spans="1:34" s="32" customFormat="1" ht="12.75" customHeight="1" x14ac:dyDescent="0.2">
      <c r="A156" s="7" t="s">
        <v>333</v>
      </c>
      <c r="B156" s="7" t="s">
        <v>322</v>
      </c>
      <c r="C156" s="7" t="s">
        <v>230</v>
      </c>
      <c r="D156" s="7" t="s">
        <v>284</v>
      </c>
      <c r="E156" s="98">
        <f t="shared" si="44"/>
        <v>0</v>
      </c>
      <c r="F156" s="98">
        <f t="shared" si="45"/>
        <v>0</v>
      </c>
      <c r="G156" s="98">
        <f t="shared" si="46"/>
        <v>0</v>
      </c>
      <c r="H156" s="98">
        <f t="shared" si="47"/>
        <v>0</v>
      </c>
      <c r="I156" s="98">
        <f t="shared" si="48"/>
        <v>0</v>
      </c>
      <c r="J156" s="43">
        <f t="shared" si="42"/>
        <v>0</v>
      </c>
      <c r="K156" s="98"/>
      <c r="L156" s="98"/>
      <c r="M156" s="98"/>
      <c r="N156" s="98"/>
      <c r="O156" s="98"/>
      <c r="P156" s="43">
        <f t="shared" si="56"/>
        <v>0</v>
      </c>
      <c r="Q156" s="38">
        <v>0</v>
      </c>
      <c r="R156" s="35">
        <v>0</v>
      </c>
      <c r="S156" s="35">
        <v>50.132720000000006</v>
      </c>
      <c r="T156" s="35">
        <v>0</v>
      </c>
      <c r="U156" s="35">
        <v>49.772140000000007</v>
      </c>
      <c r="V156" s="43">
        <f t="shared" si="55"/>
        <v>99.904860000000014</v>
      </c>
      <c r="W156" s="37">
        <f>Q156*('Labour cost esc'!J$14-1)</f>
        <v>0</v>
      </c>
      <c r="X156" s="36">
        <f>R156*('Labour cost esc'!K$14-1)</f>
        <v>0</v>
      </c>
      <c r="Y156" s="36">
        <f>S156*('Labour cost esc'!L$14-1)</f>
        <v>2.3863101527966015</v>
      </c>
      <c r="Z156" s="36">
        <f>T156*('Labour cost esc'!M$14-1)</f>
        <v>0</v>
      </c>
      <c r="AA156" s="36">
        <f>U156*('Labour cost esc'!N$14-1)</f>
        <v>2.6349541416003284</v>
      </c>
      <c r="AB156" s="43">
        <f t="shared" si="43"/>
        <v>5.0212642943969303</v>
      </c>
      <c r="AC156" s="37">
        <f t="shared" si="49"/>
        <v>0</v>
      </c>
      <c r="AD156" s="36">
        <f t="shared" si="50"/>
        <v>0</v>
      </c>
      <c r="AE156" s="36">
        <f t="shared" si="51"/>
        <v>52.51903015279661</v>
      </c>
      <c r="AF156" s="36">
        <f t="shared" si="52"/>
        <v>0</v>
      </c>
      <c r="AG156" s="36">
        <f t="shared" si="53"/>
        <v>52.407094141600339</v>
      </c>
      <c r="AH156" s="45">
        <f t="shared" si="54"/>
        <v>104.92612429439694</v>
      </c>
    </row>
    <row r="157" spans="1:34" s="32" customFormat="1" ht="12.75" customHeight="1" x14ac:dyDescent="0.2">
      <c r="A157" s="7" t="s">
        <v>334</v>
      </c>
      <c r="B157" s="7" t="s">
        <v>322</v>
      </c>
      <c r="C157" s="7" t="s">
        <v>230</v>
      </c>
      <c r="D157" s="7" t="s">
        <v>284</v>
      </c>
      <c r="E157" s="98">
        <f t="shared" si="44"/>
        <v>0</v>
      </c>
      <c r="F157" s="98">
        <f t="shared" si="45"/>
        <v>0</v>
      </c>
      <c r="G157" s="98">
        <f t="shared" si="46"/>
        <v>0</v>
      </c>
      <c r="H157" s="98">
        <f t="shared" si="47"/>
        <v>0</v>
      </c>
      <c r="I157" s="98">
        <f t="shared" si="48"/>
        <v>0</v>
      </c>
      <c r="J157" s="43">
        <f t="shared" si="42"/>
        <v>0</v>
      </c>
      <c r="K157" s="98"/>
      <c r="L157" s="98"/>
      <c r="M157" s="98"/>
      <c r="N157" s="98"/>
      <c r="O157" s="98"/>
      <c r="P157" s="43">
        <f t="shared" si="56"/>
        <v>0</v>
      </c>
      <c r="Q157" s="38">
        <v>640</v>
      </c>
      <c r="R157" s="35">
        <v>0</v>
      </c>
      <c r="S157" s="35">
        <v>0</v>
      </c>
      <c r="T157" s="35">
        <v>0</v>
      </c>
      <c r="U157" s="35">
        <v>0</v>
      </c>
      <c r="V157" s="43">
        <f t="shared" si="55"/>
        <v>640</v>
      </c>
      <c r="W157" s="37">
        <f>Q157*('Labour cost esc'!J$14-1)</f>
        <v>27.063329457715355</v>
      </c>
      <c r="X157" s="36">
        <f>R157*('Labour cost esc'!K$14-1)</f>
        <v>0</v>
      </c>
      <c r="Y157" s="36">
        <f>S157*('Labour cost esc'!L$14-1)</f>
        <v>0</v>
      </c>
      <c r="Z157" s="36">
        <f>T157*('Labour cost esc'!M$14-1)</f>
        <v>0</v>
      </c>
      <c r="AA157" s="36">
        <f>U157*('Labour cost esc'!N$14-1)</f>
        <v>0</v>
      </c>
      <c r="AB157" s="43">
        <f t="shared" si="43"/>
        <v>27.063329457715355</v>
      </c>
      <c r="AC157" s="37">
        <f t="shared" si="49"/>
        <v>667.06332945771533</v>
      </c>
      <c r="AD157" s="36">
        <f t="shared" si="50"/>
        <v>0</v>
      </c>
      <c r="AE157" s="36">
        <f t="shared" si="51"/>
        <v>0</v>
      </c>
      <c r="AF157" s="36">
        <f t="shared" si="52"/>
        <v>0</v>
      </c>
      <c r="AG157" s="36">
        <f t="shared" si="53"/>
        <v>0</v>
      </c>
      <c r="AH157" s="45">
        <f t="shared" si="54"/>
        <v>667.06332945771533</v>
      </c>
    </row>
    <row r="158" spans="1:34" s="32" customFormat="1" ht="12.75" customHeight="1" x14ac:dyDescent="0.2">
      <c r="A158" s="7" t="s">
        <v>335</v>
      </c>
      <c r="B158" s="7" t="s">
        <v>322</v>
      </c>
      <c r="C158" s="7" t="s">
        <v>230</v>
      </c>
      <c r="D158" s="7" t="s">
        <v>284</v>
      </c>
      <c r="E158" s="98">
        <f t="shared" si="44"/>
        <v>0</v>
      </c>
      <c r="F158" s="98">
        <f t="shared" si="45"/>
        <v>0</v>
      </c>
      <c r="G158" s="98">
        <f t="shared" si="46"/>
        <v>0</v>
      </c>
      <c r="H158" s="98">
        <f t="shared" si="47"/>
        <v>0</v>
      </c>
      <c r="I158" s="98">
        <f t="shared" si="48"/>
        <v>0</v>
      </c>
      <c r="J158" s="43">
        <f t="shared" si="42"/>
        <v>0</v>
      </c>
      <c r="K158" s="98"/>
      <c r="L158" s="98"/>
      <c r="M158" s="98"/>
      <c r="N158" s="98"/>
      <c r="O158" s="98"/>
      <c r="P158" s="43">
        <f t="shared" si="56"/>
        <v>0</v>
      </c>
      <c r="Q158" s="38">
        <v>825.86702000000025</v>
      </c>
      <c r="R158" s="35">
        <v>0</v>
      </c>
      <c r="S158" s="35">
        <v>0</v>
      </c>
      <c r="T158" s="35">
        <v>0</v>
      </c>
      <c r="U158" s="35">
        <v>234.57978500000004</v>
      </c>
      <c r="V158" s="43">
        <f t="shared" si="55"/>
        <v>1060.4468050000003</v>
      </c>
      <c r="W158" s="37">
        <f>Q158*('Labour cost esc'!J$14-1)</f>
        <v>34.922986328940006</v>
      </c>
      <c r="X158" s="36">
        <f>R158*('Labour cost esc'!K$14-1)</f>
        <v>0</v>
      </c>
      <c r="Y158" s="36">
        <f>S158*('Labour cost esc'!L$14-1)</f>
        <v>0</v>
      </c>
      <c r="Z158" s="36">
        <f>T158*('Labour cost esc'!M$14-1)</f>
        <v>0</v>
      </c>
      <c r="AA158" s="36">
        <f>U158*('Labour cost esc'!N$14-1)</f>
        <v>12.418734175815317</v>
      </c>
      <c r="AB158" s="43">
        <f t="shared" si="43"/>
        <v>47.341720504755322</v>
      </c>
      <c r="AC158" s="37">
        <f t="shared" si="49"/>
        <v>860.79000632894031</v>
      </c>
      <c r="AD158" s="36">
        <f t="shared" si="50"/>
        <v>0</v>
      </c>
      <c r="AE158" s="36">
        <f t="shared" si="51"/>
        <v>0</v>
      </c>
      <c r="AF158" s="36">
        <f t="shared" si="52"/>
        <v>0</v>
      </c>
      <c r="AG158" s="36">
        <f t="shared" si="53"/>
        <v>246.99851917581537</v>
      </c>
      <c r="AH158" s="45">
        <f t="shared" si="54"/>
        <v>1107.7885255047556</v>
      </c>
    </row>
    <row r="159" spans="1:34" s="32" customFormat="1" ht="12.75" customHeight="1" x14ac:dyDescent="0.2">
      <c r="A159" s="7" t="s">
        <v>336</v>
      </c>
      <c r="B159" s="7" t="s">
        <v>322</v>
      </c>
      <c r="C159" s="7" t="s">
        <v>230</v>
      </c>
      <c r="D159" s="7" t="s">
        <v>284</v>
      </c>
      <c r="E159" s="98">
        <f t="shared" si="44"/>
        <v>0</v>
      </c>
      <c r="F159" s="98">
        <f t="shared" si="45"/>
        <v>0</v>
      </c>
      <c r="G159" s="98">
        <f t="shared" si="46"/>
        <v>0</v>
      </c>
      <c r="H159" s="98">
        <f t="shared" si="47"/>
        <v>0</v>
      </c>
      <c r="I159" s="98">
        <f t="shared" si="48"/>
        <v>0</v>
      </c>
      <c r="J159" s="43">
        <f t="shared" si="42"/>
        <v>0</v>
      </c>
      <c r="K159" s="98"/>
      <c r="L159" s="98"/>
      <c r="M159" s="98"/>
      <c r="N159" s="98"/>
      <c r="O159" s="98"/>
      <c r="P159" s="43">
        <f t="shared" si="56"/>
        <v>0</v>
      </c>
      <c r="Q159" s="38">
        <v>750</v>
      </c>
      <c r="R159" s="35">
        <v>750</v>
      </c>
      <c r="S159" s="35">
        <v>0</v>
      </c>
      <c r="T159" s="35">
        <v>0</v>
      </c>
      <c r="U159" s="35">
        <v>0</v>
      </c>
      <c r="V159" s="43">
        <f t="shared" si="55"/>
        <v>1500</v>
      </c>
      <c r="W159" s="37">
        <f>Q159*('Labour cost esc'!J$14-1)</f>
        <v>31.71483920826018</v>
      </c>
      <c r="X159" s="36">
        <f>R159*('Labour cost esc'!K$14-1)</f>
        <v>33.70483191708523</v>
      </c>
      <c r="Y159" s="36">
        <f>S159*('Labour cost esc'!L$14-1)</f>
        <v>0</v>
      </c>
      <c r="Z159" s="36">
        <f>T159*('Labour cost esc'!M$14-1)</f>
        <v>0</v>
      </c>
      <c r="AA159" s="36">
        <f>U159*('Labour cost esc'!N$14-1)</f>
        <v>0</v>
      </c>
      <c r="AB159" s="43">
        <f t="shared" si="43"/>
        <v>65.419671125345417</v>
      </c>
      <c r="AC159" s="37">
        <f t="shared" si="49"/>
        <v>781.71483920826017</v>
      </c>
      <c r="AD159" s="36">
        <f t="shared" si="50"/>
        <v>783.70483191708524</v>
      </c>
      <c r="AE159" s="36">
        <f t="shared" si="51"/>
        <v>0</v>
      </c>
      <c r="AF159" s="36">
        <f t="shared" si="52"/>
        <v>0</v>
      </c>
      <c r="AG159" s="36">
        <f t="shared" si="53"/>
        <v>0</v>
      </c>
      <c r="AH159" s="45">
        <f t="shared" si="54"/>
        <v>1565.4196711253453</v>
      </c>
    </row>
    <row r="160" spans="1:34" s="32" customFormat="1" ht="12.75" customHeight="1" x14ac:dyDescent="0.2">
      <c r="A160" s="7" t="s">
        <v>337</v>
      </c>
      <c r="B160" s="7" t="s">
        <v>338</v>
      </c>
      <c r="C160" s="7" t="s">
        <v>198</v>
      </c>
      <c r="D160" s="7" t="s">
        <v>58</v>
      </c>
      <c r="E160" s="98">
        <f t="shared" si="44"/>
        <v>0</v>
      </c>
      <c r="F160" s="98">
        <f t="shared" si="45"/>
        <v>0</v>
      </c>
      <c r="G160" s="98">
        <f t="shared" si="46"/>
        <v>0</v>
      </c>
      <c r="H160" s="98">
        <f t="shared" si="47"/>
        <v>0</v>
      </c>
      <c r="I160" s="98">
        <f t="shared" si="48"/>
        <v>0</v>
      </c>
      <c r="J160" s="43">
        <f t="shared" si="42"/>
        <v>0</v>
      </c>
      <c r="K160" s="98"/>
      <c r="L160" s="98"/>
      <c r="M160" s="98"/>
      <c r="N160" s="98"/>
      <c r="O160" s="98"/>
      <c r="P160" s="43">
        <f t="shared" si="56"/>
        <v>0</v>
      </c>
      <c r="Q160" s="38">
        <v>1660</v>
      </c>
      <c r="R160" s="35">
        <v>3320</v>
      </c>
      <c r="S160" s="35">
        <v>1660</v>
      </c>
      <c r="T160" s="35">
        <v>3320</v>
      </c>
      <c r="U160" s="35">
        <v>1660</v>
      </c>
      <c r="V160" s="43">
        <f t="shared" si="55"/>
        <v>11620</v>
      </c>
      <c r="W160" s="37">
        <f>Q160*('Labour cost esc'!J$14-1)</f>
        <v>70.195510780949206</v>
      </c>
      <c r="X160" s="36">
        <f>R160*('Labour cost esc'!K$14-1)</f>
        <v>149.20005595296396</v>
      </c>
      <c r="Y160" s="36">
        <f>S160*('Labour cost esc'!L$14-1)</f>
        <v>79.015757645752274</v>
      </c>
      <c r="Z160" s="36">
        <f>T160*('Labour cost esc'!M$14-1)</f>
        <v>166.8854566641715</v>
      </c>
      <c r="AA160" s="36">
        <f>U160*('Labour cost esc'!N$14-1)</f>
        <v>87.88096865146936</v>
      </c>
      <c r="AB160" s="43">
        <f t="shared" si="43"/>
        <v>553.17774969530626</v>
      </c>
      <c r="AC160" s="37">
        <f t="shared" si="49"/>
        <v>1730.1955107809492</v>
      </c>
      <c r="AD160" s="36">
        <f t="shared" si="50"/>
        <v>3469.2000559529638</v>
      </c>
      <c r="AE160" s="36">
        <f t="shared" si="51"/>
        <v>1739.0157576457523</v>
      </c>
      <c r="AF160" s="36">
        <f t="shared" si="52"/>
        <v>3486.8854566641717</v>
      </c>
      <c r="AG160" s="36">
        <f t="shared" si="53"/>
        <v>1747.8809686514694</v>
      </c>
      <c r="AH160" s="45">
        <f t="shared" si="54"/>
        <v>12173.177749695305</v>
      </c>
    </row>
    <row r="161" spans="1:34" s="32" customFormat="1" ht="12.75" customHeight="1" x14ac:dyDescent="0.2">
      <c r="A161" s="7" t="s">
        <v>339</v>
      </c>
      <c r="B161" s="7" t="s">
        <v>338</v>
      </c>
      <c r="C161" s="7" t="s">
        <v>198</v>
      </c>
      <c r="D161" s="7" t="s">
        <v>58</v>
      </c>
      <c r="E161" s="98">
        <f t="shared" si="44"/>
        <v>0</v>
      </c>
      <c r="F161" s="98">
        <f t="shared" si="45"/>
        <v>0</v>
      </c>
      <c r="G161" s="98">
        <f t="shared" si="46"/>
        <v>0</v>
      </c>
      <c r="H161" s="98">
        <f t="shared" si="47"/>
        <v>0</v>
      </c>
      <c r="I161" s="98">
        <f t="shared" si="48"/>
        <v>0</v>
      </c>
      <c r="J161" s="43">
        <f t="shared" si="42"/>
        <v>0</v>
      </c>
      <c r="K161" s="98"/>
      <c r="L161" s="98"/>
      <c r="M161" s="98"/>
      <c r="N161" s="98"/>
      <c r="O161" s="98"/>
      <c r="P161" s="43">
        <f t="shared" si="56"/>
        <v>0</v>
      </c>
      <c r="Q161" s="38">
        <v>1689</v>
      </c>
      <c r="R161" s="35">
        <v>1126</v>
      </c>
      <c r="S161" s="35">
        <v>1689</v>
      </c>
      <c r="T161" s="35">
        <v>1126</v>
      </c>
      <c r="U161" s="35">
        <v>1126</v>
      </c>
      <c r="V161" s="43">
        <f t="shared" si="55"/>
        <v>6756</v>
      </c>
      <c r="W161" s="37">
        <f>Q161*('Labour cost esc'!J$14-1)</f>
        <v>71.42181789700193</v>
      </c>
      <c r="X161" s="36">
        <f>R161*('Labour cost esc'!K$14-1)</f>
        <v>50.602187651517298</v>
      </c>
      <c r="Y161" s="36">
        <f>S161*('Labour cost esc'!L$14-1)</f>
        <v>80.396153411852765</v>
      </c>
      <c r="Z161" s="36">
        <f>T161*('Labour cost esc'!M$14-1)</f>
        <v>56.600308495137682</v>
      </c>
      <c r="AA161" s="36">
        <f>U161*('Labour cost esc'!N$14-1)</f>
        <v>59.610825723828007</v>
      </c>
      <c r="AB161" s="43">
        <f t="shared" si="43"/>
        <v>318.63129317933766</v>
      </c>
      <c r="AC161" s="37">
        <f t="shared" si="49"/>
        <v>1760.421817897002</v>
      </c>
      <c r="AD161" s="36">
        <f t="shared" si="50"/>
        <v>1176.6021876515174</v>
      </c>
      <c r="AE161" s="36">
        <f t="shared" si="51"/>
        <v>1769.3961534118528</v>
      </c>
      <c r="AF161" s="36">
        <f t="shared" si="52"/>
        <v>1182.6003084951376</v>
      </c>
      <c r="AG161" s="36">
        <f t="shared" si="53"/>
        <v>1185.6108257238279</v>
      </c>
      <c r="AH161" s="45">
        <f t="shared" si="54"/>
        <v>7074.6312931793382</v>
      </c>
    </row>
    <row r="162" spans="1:34" s="32" customFormat="1" ht="12.75" customHeight="1" x14ac:dyDescent="0.2">
      <c r="A162" s="7" t="s">
        <v>340</v>
      </c>
      <c r="B162" s="7" t="s">
        <v>338</v>
      </c>
      <c r="C162" s="7" t="s">
        <v>198</v>
      </c>
      <c r="D162" s="7" t="s">
        <v>58</v>
      </c>
      <c r="E162" s="98">
        <f t="shared" si="44"/>
        <v>0</v>
      </c>
      <c r="F162" s="98">
        <f t="shared" si="45"/>
        <v>0</v>
      </c>
      <c r="G162" s="98">
        <f t="shared" si="46"/>
        <v>0</v>
      </c>
      <c r="H162" s="98">
        <f t="shared" si="47"/>
        <v>0</v>
      </c>
      <c r="I162" s="98">
        <f t="shared" si="48"/>
        <v>0</v>
      </c>
      <c r="J162" s="43">
        <f t="shared" si="42"/>
        <v>0</v>
      </c>
      <c r="K162" s="98"/>
      <c r="L162" s="98"/>
      <c r="M162" s="98"/>
      <c r="N162" s="98"/>
      <c r="O162" s="98"/>
      <c r="P162" s="43">
        <f t="shared" si="56"/>
        <v>0</v>
      </c>
      <c r="Q162" s="38">
        <v>1360</v>
      </c>
      <c r="R162" s="35">
        <v>2720</v>
      </c>
      <c r="S162" s="35">
        <v>2720</v>
      </c>
      <c r="T162" s="35">
        <v>2720</v>
      </c>
      <c r="U162" s="35">
        <v>0</v>
      </c>
      <c r="V162" s="43">
        <f t="shared" si="55"/>
        <v>9520</v>
      </c>
      <c r="W162" s="37">
        <f>Q162*('Labour cost esc'!J$14-1)</f>
        <v>57.509575097645126</v>
      </c>
      <c r="X162" s="36">
        <f>R162*('Labour cost esc'!K$14-1)</f>
        <v>122.23619041929578</v>
      </c>
      <c r="Y162" s="36">
        <f>S162*('Labour cost esc'!L$14-1)</f>
        <v>129.47160288942541</v>
      </c>
      <c r="Z162" s="36">
        <f>T162*('Labour cost esc'!M$14-1)</f>
        <v>136.7254343754658</v>
      </c>
      <c r="AA162" s="36">
        <f>U162*('Labour cost esc'!N$14-1)</f>
        <v>0</v>
      </c>
      <c r="AB162" s="43">
        <f t="shared" si="43"/>
        <v>445.94280278183209</v>
      </c>
      <c r="AC162" s="37">
        <f t="shared" si="49"/>
        <v>1417.5095750976452</v>
      </c>
      <c r="AD162" s="36">
        <f t="shared" si="50"/>
        <v>2842.2361904192958</v>
      </c>
      <c r="AE162" s="36">
        <f t="shared" si="51"/>
        <v>2849.4716028894254</v>
      </c>
      <c r="AF162" s="36">
        <f t="shared" si="52"/>
        <v>2856.7254343754657</v>
      </c>
      <c r="AG162" s="36">
        <f t="shared" si="53"/>
        <v>0</v>
      </c>
      <c r="AH162" s="45">
        <f t="shared" si="54"/>
        <v>9965.9428027818321</v>
      </c>
    </row>
    <row r="163" spans="1:34" s="32" customFormat="1" ht="12.75" customHeight="1" x14ac:dyDescent="0.2">
      <c r="A163" s="7" t="s">
        <v>135</v>
      </c>
      <c r="B163" s="7" t="s">
        <v>338</v>
      </c>
      <c r="C163" s="7" t="s">
        <v>198</v>
      </c>
      <c r="D163" s="7" t="s">
        <v>58</v>
      </c>
      <c r="E163" s="98">
        <f t="shared" si="44"/>
        <v>0</v>
      </c>
      <c r="F163" s="98">
        <f t="shared" si="45"/>
        <v>0</v>
      </c>
      <c r="G163" s="98">
        <f t="shared" si="46"/>
        <v>0</v>
      </c>
      <c r="H163" s="98">
        <f t="shared" si="47"/>
        <v>0</v>
      </c>
      <c r="I163" s="98">
        <f t="shared" si="48"/>
        <v>0</v>
      </c>
      <c r="J163" s="43">
        <f t="shared" si="42"/>
        <v>0</v>
      </c>
      <c r="K163" s="98"/>
      <c r="L163" s="98"/>
      <c r="M163" s="98"/>
      <c r="N163" s="98"/>
      <c r="O163" s="98"/>
      <c r="P163" s="43">
        <f t="shared" si="56"/>
        <v>0</v>
      </c>
      <c r="Q163" s="38">
        <v>100</v>
      </c>
      <c r="R163" s="35">
        <v>100</v>
      </c>
      <c r="S163" s="35">
        <v>100</v>
      </c>
      <c r="T163" s="35">
        <v>100</v>
      </c>
      <c r="U163" s="35">
        <v>100</v>
      </c>
      <c r="V163" s="43">
        <f t="shared" si="55"/>
        <v>500</v>
      </c>
      <c r="W163" s="37">
        <f>Q163*('Labour cost esc'!J$14-1)</f>
        <v>4.2286452277680242</v>
      </c>
      <c r="X163" s="36">
        <f>R163*('Labour cost esc'!K$14-1)</f>
        <v>4.4939775889446976</v>
      </c>
      <c r="Y163" s="36">
        <f>S163*('Labour cost esc'!L$14-1)</f>
        <v>4.7599854003465225</v>
      </c>
      <c r="Z163" s="36">
        <f>T163*('Labour cost esc'!M$14-1)</f>
        <v>5.0266703814509484</v>
      </c>
      <c r="AA163" s="36">
        <f>U163*('Labour cost esc'!N$14-1)</f>
        <v>5.2940342561126119</v>
      </c>
      <c r="AB163" s="43">
        <f t="shared" si="43"/>
        <v>23.803312854622803</v>
      </c>
      <c r="AC163" s="37">
        <f t="shared" si="49"/>
        <v>104.22864522776803</v>
      </c>
      <c r="AD163" s="36">
        <f t="shared" si="50"/>
        <v>104.4939775889447</v>
      </c>
      <c r="AE163" s="36">
        <f t="shared" si="51"/>
        <v>104.75998540034652</v>
      </c>
      <c r="AF163" s="36">
        <f t="shared" si="52"/>
        <v>105.02667038145094</v>
      </c>
      <c r="AG163" s="36">
        <f t="shared" si="53"/>
        <v>105.29403425611261</v>
      </c>
      <c r="AH163" s="45">
        <f t="shared" si="54"/>
        <v>523.80331285462273</v>
      </c>
    </row>
    <row r="164" spans="1:34" s="32" customFormat="1" ht="12.75" customHeight="1" x14ac:dyDescent="0.2">
      <c r="A164" s="7" t="s">
        <v>341</v>
      </c>
      <c r="B164" s="7" t="s">
        <v>338</v>
      </c>
      <c r="C164" s="7" t="s">
        <v>198</v>
      </c>
      <c r="D164" s="7" t="s">
        <v>58</v>
      </c>
      <c r="E164" s="98">
        <f t="shared" si="44"/>
        <v>0</v>
      </c>
      <c r="F164" s="98">
        <f t="shared" si="45"/>
        <v>0</v>
      </c>
      <c r="G164" s="98">
        <f t="shared" si="46"/>
        <v>0</v>
      </c>
      <c r="H164" s="98">
        <f t="shared" si="47"/>
        <v>0</v>
      </c>
      <c r="I164" s="98">
        <f t="shared" si="48"/>
        <v>0</v>
      </c>
      <c r="J164" s="43">
        <f t="shared" si="42"/>
        <v>0</v>
      </c>
      <c r="K164" s="98"/>
      <c r="L164" s="98"/>
      <c r="M164" s="98"/>
      <c r="N164" s="98"/>
      <c r="O164" s="98"/>
      <c r="P164" s="43">
        <f t="shared" si="56"/>
        <v>0</v>
      </c>
      <c r="Q164" s="38">
        <v>0</v>
      </c>
      <c r="R164" s="35">
        <v>640</v>
      </c>
      <c r="S164" s="35">
        <v>640</v>
      </c>
      <c r="T164" s="35">
        <v>640</v>
      </c>
      <c r="U164" s="35">
        <v>0</v>
      </c>
      <c r="V164" s="43">
        <f t="shared" si="55"/>
        <v>1920</v>
      </c>
      <c r="W164" s="37">
        <f>Q164*('Labour cost esc'!J$14-1)</f>
        <v>0</v>
      </c>
      <c r="X164" s="36">
        <f>R164*('Labour cost esc'!K$14-1)</f>
        <v>28.761456569246064</v>
      </c>
      <c r="Y164" s="36">
        <f>S164*('Labour cost esc'!L$14-1)</f>
        <v>30.463906562217744</v>
      </c>
      <c r="Z164" s="36">
        <f>T164*('Labour cost esc'!M$14-1)</f>
        <v>32.170690441286069</v>
      </c>
      <c r="AA164" s="36">
        <f>U164*('Labour cost esc'!N$14-1)</f>
        <v>0</v>
      </c>
      <c r="AB164" s="43">
        <f t="shared" si="43"/>
        <v>91.396053572749878</v>
      </c>
      <c r="AC164" s="37">
        <f t="shared" si="49"/>
        <v>0</v>
      </c>
      <c r="AD164" s="36">
        <f t="shared" si="50"/>
        <v>668.76145656924609</v>
      </c>
      <c r="AE164" s="36">
        <f t="shared" si="51"/>
        <v>670.46390656221774</v>
      </c>
      <c r="AF164" s="36">
        <f t="shared" si="52"/>
        <v>672.17069044128607</v>
      </c>
      <c r="AG164" s="36">
        <f t="shared" si="53"/>
        <v>0</v>
      </c>
      <c r="AH164" s="45">
        <f t="shared" si="54"/>
        <v>2011.3960535727499</v>
      </c>
    </row>
    <row r="165" spans="1:34" s="32" customFormat="1" ht="12.75" customHeight="1" x14ac:dyDescent="0.2">
      <c r="A165" s="7" t="s">
        <v>138</v>
      </c>
      <c r="B165" s="7" t="s">
        <v>338</v>
      </c>
      <c r="C165" s="7" t="s">
        <v>198</v>
      </c>
      <c r="D165" s="7" t="s">
        <v>58</v>
      </c>
      <c r="E165" s="98">
        <f t="shared" si="44"/>
        <v>0</v>
      </c>
      <c r="F165" s="98">
        <f t="shared" si="45"/>
        <v>0</v>
      </c>
      <c r="G165" s="98">
        <f t="shared" si="46"/>
        <v>0</v>
      </c>
      <c r="H165" s="98">
        <f t="shared" si="47"/>
        <v>0</v>
      </c>
      <c r="I165" s="98">
        <f t="shared" si="48"/>
        <v>0</v>
      </c>
      <c r="J165" s="43">
        <f t="shared" si="48"/>
        <v>0</v>
      </c>
      <c r="K165" s="98"/>
      <c r="L165" s="98"/>
      <c r="M165" s="98"/>
      <c r="N165" s="98"/>
      <c r="O165" s="98"/>
      <c r="P165" s="43">
        <f t="shared" si="56"/>
        <v>0</v>
      </c>
      <c r="Q165" s="38">
        <v>180</v>
      </c>
      <c r="R165" s="35">
        <v>0</v>
      </c>
      <c r="S165" s="35">
        <v>180</v>
      </c>
      <c r="T165" s="35">
        <v>0</v>
      </c>
      <c r="U165" s="35">
        <v>0</v>
      </c>
      <c r="V165" s="43">
        <f t="shared" si="55"/>
        <v>360</v>
      </c>
      <c r="W165" s="37">
        <f>Q165*('Labour cost esc'!J$14-1)</f>
        <v>7.6115614099824436</v>
      </c>
      <c r="X165" s="36">
        <f>R165*('Labour cost esc'!K$14-1)</f>
        <v>0</v>
      </c>
      <c r="Y165" s="36">
        <f>S165*('Labour cost esc'!L$14-1)</f>
        <v>8.5679737206237405</v>
      </c>
      <c r="Z165" s="36">
        <f>T165*('Labour cost esc'!M$14-1)</f>
        <v>0</v>
      </c>
      <c r="AA165" s="36">
        <f>U165*('Labour cost esc'!N$14-1)</f>
        <v>0</v>
      </c>
      <c r="AB165" s="43">
        <f t="shared" ref="AB165:AB204" si="57">SUM(W165:AA165)</f>
        <v>16.179535130606183</v>
      </c>
      <c r="AC165" s="37">
        <f t="shared" si="49"/>
        <v>187.61156140998244</v>
      </c>
      <c r="AD165" s="36">
        <f t="shared" si="50"/>
        <v>0</v>
      </c>
      <c r="AE165" s="36">
        <f t="shared" si="51"/>
        <v>188.56797372062374</v>
      </c>
      <c r="AF165" s="36">
        <f t="shared" si="52"/>
        <v>0</v>
      </c>
      <c r="AG165" s="36">
        <f t="shared" si="53"/>
        <v>0</v>
      </c>
      <c r="AH165" s="45">
        <f t="shared" si="54"/>
        <v>376.17953513060615</v>
      </c>
    </row>
    <row r="166" spans="1:34" s="32" customFormat="1" ht="12.75" customHeight="1" x14ac:dyDescent="0.2">
      <c r="A166" s="7" t="s">
        <v>139</v>
      </c>
      <c r="B166" s="7" t="s">
        <v>338</v>
      </c>
      <c r="C166" s="7" t="s">
        <v>198</v>
      </c>
      <c r="D166" s="7" t="s">
        <v>58</v>
      </c>
      <c r="E166" s="98">
        <f t="shared" si="44"/>
        <v>0</v>
      </c>
      <c r="F166" s="98">
        <f t="shared" si="45"/>
        <v>0</v>
      </c>
      <c r="G166" s="98">
        <f t="shared" si="46"/>
        <v>0</v>
      </c>
      <c r="H166" s="98">
        <f t="shared" si="47"/>
        <v>0</v>
      </c>
      <c r="I166" s="98">
        <f t="shared" si="48"/>
        <v>0</v>
      </c>
      <c r="J166" s="43">
        <f t="shared" si="48"/>
        <v>0</v>
      </c>
      <c r="K166" s="98"/>
      <c r="L166" s="98"/>
      <c r="M166" s="98"/>
      <c r="N166" s="98"/>
      <c r="O166" s="98"/>
      <c r="P166" s="43">
        <f t="shared" si="56"/>
        <v>0</v>
      </c>
      <c r="Q166" s="38">
        <v>109</v>
      </c>
      <c r="R166" s="35">
        <v>109</v>
      </c>
      <c r="S166" s="35">
        <v>0</v>
      </c>
      <c r="T166" s="35">
        <v>109</v>
      </c>
      <c r="U166" s="35">
        <v>109</v>
      </c>
      <c r="V166" s="43">
        <f t="shared" si="55"/>
        <v>436</v>
      </c>
      <c r="W166" s="37">
        <f>Q166*('Labour cost esc'!J$14-1)</f>
        <v>4.6092232982671462</v>
      </c>
      <c r="X166" s="36">
        <f>R166*('Labour cost esc'!K$14-1)</f>
        <v>4.8984355719497206</v>
      </c>
      <c r="Y166" s="36">
        <f>S166*('Labour cost esc'!L$14-1)</f>
        <v>0</v>
      </c>
      <c r="Z166" s="36">
        <f>T166*('Labour cost esc'!M$14-1)</f>
        <v>5.4790707157815337</v>
      </c>
      <c r="AA166" s="36">
        <f>U166*('Labour cost esc'!N$14-1)</f>
        <v>5.7704973391627465</v>
      </c>
      <c r="AB166" s="43">
        <f t="shared" si="57"/>
        <v>20.757226925161149</v>
      </c>
      <c r="AC166" s="37">
        <f t="shared" si="49"/>
        <v>113.60922329826715</v>
      </c>
      <c r="AD166" s="36">
        <f t="shared" si="50"/>
        <v>113.89843557194972</v>
      </c>
      <c r="AE166" s="36">
        <f t="shared" si="51"/>
        <v>0</v>
      </c>
      <c r="AF166" s="36">
        <f t="shared" si="52"/>
        <v>114.47907071578153</v>
      </c>
      <c r="AG166" s="36">
        <f t="shared" si="53"/>
        <v>114.77049733916274</v>
      </c>
      <c r="AH166" s="45">
        <f t="shared" si="54"/>
        <v>456.75722692516115</v>
      </c>
    </row>
    <row r="167" spans="1:34" s="32" customFormat="1" ht="12.75" customHeight="1" x14ac:dyDescent="0.2">
      <c r="A167" s="7" t="s">
        <v>109</v>
      </c>
      <c r="B167" s="7" t="s">
        <v>338</v>
      </c>
      <c r="C167" s="7" t="s">
        <v>198</v>
      </c>
      <c r="D167" s="7" t="s">
        <v>58</v>
      </c>
      <c r="E167" s="98">
        <f t="shared" si="44"/>
        <v>0</v>
      </c>
      <c r="F167" s="98">
        <f t="shared" si="45"/>
        <v>0</v>
      </c>
      <c r="G167" s="98">
        <f t="shared" si="46"/>
        <v>0</v>
      </c>
      <c r="H167" s="98">
        <f t="shared" si="47"/>
        <v>0</v>
      </c>
      <c r="I167" s="98">
        <f t="shared" si="48"/>
        <v>0</v>
      </c>
      <c r="J167" s="43">
        <f t="shared" si="48"/>
        <v>0</v>
      </c>
      <c r="K167" s="98"/>
      <c r="L167" s="98"/>
      <c r="M167" s="98"/>
      <c r="N167" s="98"/>
      <c r="O167" s="98"/>
      <c r="P167" s="43">
        <f t="shared" si="56"/>
        <v>0</v>
      </c>
      <c r="Q167" s="38">
        <v>260</v>
      </c>
      <c r="R167" s="35">
        <v>260</v>
      </c>
      <c r="S167" s="35">
        <v>260</v>
      </c>
      <c r="T167" s="35">
        <v>260</v>
      </c>
      <c r="U167" s="35">
        <v>260</v>
      </c>
      <c r="V167" s="43">
        <f t="shared" si="55"/>
        <v>1300</v>
      </c>
      <c r="W167" s="37">
        <f>Q167*('Labour cost esc'!J$14-1)</f>
        <v>10.994477592196862</v>
      </c>
      <c r="X167" s="36">
        <f>R167*('Labour cost esc'!K$14-1)</f>
        <v>11.684341731256215</v>
      </c>
      <c r="Y167" s="36">
        <f>S167*('Labour cost esc'!L$14-1)</f>
        <v>12.375962040900959</v>
      </c>
      <c r="Z167" s="36">
        <f>T167*('Labour cost esc'!M$14-1)</f>
        <v>13.069342991772466</v>
      </c>
      <c r="AA167" s="36">
        <f>U167*('Labour cost esc'!N$14-1)</f>
        <v>13.764489065892791</v>
      </c>
      <c r="AB167" s="43">
        <f t="shared" si="57"/>
        <v>61.88861342201929</v>
      </c>
      <c r="AC167" s="37">
        <f t="shared" si="49"/>
        <v>270.99447759219686</v>
      </c>
      <c r="AD167" s="36">
        <f t="shared" si="50"/>
        <v>271.68434173125621</v>
      </c>
      <c r="AE167" s="36">
        <f t="shared" si="51"/>
        <v>272.37596204090096</v>
      </c>
      <c r="AF167" s="36">
        <f t="shared" si="52"/>
        <v>273.06934299177249</v>
      </c>
      <c r="AG167" s="36">
        <f t="shared" si="53"/>
        <v>273.7644890658928</v>
      </c>
      <c r="AH167" s="45">
        <f t="shared" si="54"/>
        <v>1361.8886134220195</v>
      </c>
    </row>
    <row r="168" spans="1:34" s="32" customFormat="1" ht="12.75" customHeight="1" x14ac:dyDescent="0.2">
      <c r="A168" s="7" t="s">
        <v>342</v>
      </c>
      <c r="B168" s="7" t="s">
        <v>338</v>
      </c>
      <c r="C168" s="7" t="s">
        <v>198</v>
      </c>
      <c r="D168" s="7" t="s">
        <v>58</v>
      </c>
      <c r="E168" s="98">
        <f t="shared" si="44"/>
        <v>0</v>
      </c>
      <c r="F168" s="98">
        <f t="shared" si="45"/>
        <v>0</v>
      </c>
      <c r="G168" s="98">
        <f t="shared" si="46"/>
        <v>0</v>
      </c>
      <c r="H168" s="98">
        <f t="shared" si="47"/>
        <v>0</v>
      </c>
      <c r="I168" s="98">
        <f t="shared" si="48"/>
        <v>0</v>
      </c>
      <c r="J168" s="43">
        <f t="shared" si="48"/>
        <v>0</v>
      </c>
      <c r="K168" s="98"/>
      <c r="L168" s="98"/>
      <c r="M168" s="98"/>
      <c r="N168" s="98"/>
      <c r="O168" s="98"/>
      <c r="P168" s="43">
        <f t="shared" si="56"/>
        <v>0</v>
      </c>
      <c r="Q168" s="38">
        <v>90</v>
      </c>
      <c r="R168" s="35">
        <v>0</v>
      </c>
      <c r="S168" s="35">
        <v>120</v>
      </c>
      <c r="T168" s="35">
        <v>0</v>
      </c>
      <c r="U168" s="35">
        <v>120</v>
      </c>
      <c r="V168" s="43">
        <f t="shared" si="55"/>
        <v>330</v>
      </c>
      <c r="W168" s="37">
        <f>Q168*('Labour cost esc'!J$14-1)</f>
        <v>3.8057807049912218</v>
      </c>
      <c r="X168" s="36">
        <f>R168*('Labour cost esc'!K$14-1)</f>
        <v>0</v>
      </c>
      <c r="Y168" s="36">
        <f>S168*('Labour cost esc'!L$14-1)</f>
        <v>5.711982480415827</v>
      </c>
      <c r="Z168" s="36">
        <f>T168*('Labour cost esc'!M$14-1)</f>
        <v>0</v>
      </c>
      <c r="AA168" s="36">
        <f>U168*('Labour cost esc'!N$14-1)</f>
        <v>6.3528411073351343</v>
      </c>
      <c r="AB168" s="43">
        <f t="shared" si="57"/>
        <v>15.870604292742183</v>
      </c>
      <c r="AC168" s="37">
        <f t="shared" si="49"/>
        <v>93.805780704991221</v>
      </c>
      <c r="AD168" s="36">
        <f t="shared" si="50"/>
        <v>0</v>
      </c>
      <c r="AE168" s="36">
        <f t="shared" si="51"/>
        <v>125.71198248041583</v>
      </c>
      <c r="AF168" s="36">
        <f t="shared" si="52"/>
        <v>0</v>
      </c>
      <c r="AG168" s="36">
        <f t="shared" si="53"/>
        <v>126.35284110733514</v>
      </c>
      <c r="AH168" s="45">
        <f t="shared" si="54"/>
        <v>345.8706042927422</v>
      </c>
    </row>
    <row r="169" spans="1:34" s="32" customFormat="1" ht="12.75" customHeight="1" x14ac:dyDescent="0.2">
      <c r="A169" s="7" t="s">
        <v>343</v>
      </c>
      <c r="B169" s="7" t="s">
        <v>338</v>
      </c>
      <c r="C169" s="7" t="s">
        <v>198</v>
      </c>
      <c r="D169" s="7" t="s">
        <v>58</v>
      </c>
      <c r="E169" s="98">
        <f t="shared" si="44"/>
        <v>0</v>
      </c>
      <c r="F169" s="98">
        <f t="shared" si="45"/>
        <v>0</v>
      </c>
      <c r="G169" s="98">
        <f t="shared" si="46"/>
        <v>0</v>
      </c>
      <c r="H169" s="98">
        <f t="shared" si="47"/>
        <v>0</v>
      </c>
      <c r="I169" s="98">
        <f t="shared" si="48"/>
        <v>0</v>
      </c>
      <c r="J169" s="43">
        <f t="shared" si="48"/>
        <v>0</v>
      </c>
      <c r="K169" s="98"/>
      <c r="L169" s="98"/>
      <c r="M169" s="98"/>
      <c r="N169" s="98"/>
      <c r="O169" s="98"/>
      <c r="P169" s="43">
        <f t="shared" si="56"/>
        <v>0</v>
      </c>
      <c r="Q169" s="38"/>
      <c r="R169" s="35">
        <v>152</v>
      </c>
      <c r="S169" s="35"/>
      <c r="T169" s="35">
        <v>152</v>
      </c>
      <c r="U169" s="35"/>
      <c r="V169" s="43">
        <f t="shared" si="55"/>
        <v>304</v>
      </c>
      <c r="W169" s="37">
        <f>Q169*('Labour cost esc'!J$14-1)</f>
        <v>0</v>
      </c>
      <c r="X169" s="36">
        <f>R169*('Labour cost esc'!K$14-1)</f>
        <v>6.8308459351959403</v>
      </c>
      <c r="Y169" s="36">
        <f>S169*('Labour cost esc'!L$14-1)</f>
        <v>0</v>
      </c>
      <c r="Z169" s="36">
        <f>T169*('Labour cost esc'!M$14-1)</f>
        <v>7.6405389798054415</v>
      </c>
      <c r="AA169" s="36">
        <f>U169*('Labour cost esc'!N$14-1)</f>
        <v>0</v>
      </c>
      <c r="AB169" s="43">
        <f t="shared" si="57"/>
        <v>14.471384915001382</v>
      </c>
      <c r="AC169" s="37">
        <f t="shared" si="49"/>
        <v>0</v>
      </c>
      <c r="AD169" s="36">
        <f t="shared" si="50"/>
        <v>158.83084593519595</v>
      </c>
      <c r="AE169" s="36">
        <f t="shared" si="51"/>
        <v>0</v>
      </c>
      <c r="AF169" s="36">
        <f t="shared" si="52"/>
        <v>159.64053897980546</v>
      </c>
      <c r="AG169" s="36">
        <f t="shared" si="53"/>
        <v>0</v>
      </c>
      <c r="AH169" s="45">
        <f t="shared" si="54"/>
        <v>318.47138491500141</v>
      </c>
    </row>
    <row r="170" spans="1:34" s="32" customFormat="1" ht="12.75" customHeight="1" x14ac:dyDescent="0.2">
      <c r="A170" s="7" t="s">
        <v>344</v>
      </c>
      <c r="B170" s="7" t="s">
        <v>338</v>
      </c>
      <c r="C170" s="7" t="s">
        <v>198</v>
      </c>
      <c r="D170" s="7" t="s">
        <v>58</v>
      </c>
      <c r="E170" s="98">
        <f t="shared" si="44"/>
        <v>0</v>
      </c>
      <c r="F170" s="98">
        <f t="shared" si="45"/>
        <v>0</v>
      </c>
      <c r="G170" s="98">
        <f t="shared" si="46"/>
        <v>0</v>
      </c>
      <c r="H170" s="98">
        <f t="shared" si="47"/>
        <v>0</v>
      </c>
      <c r="I170" s="98">
        <f t="shared" si="48"/>
        <v>0</v>
      </c>
      <c r="J170" s="43">
        <f t="shared" si="48"/>
        <v>0</v>
      </c>
      <c r="K170" s="98"/>
      <c r="L170" s="98"/>
      <c r="M170" s="98"/>
      <c r="N170" s="98"/>
      <c r="O170" s="98"/>
      <c r="P170" s="43">
        <f t="shared" si="56"/>
        <v>0</v>
      </c>
      <c r="Q170" s="38">
        <v>0</v>
      </c>
      <c r="R170" s="35">
        <v>0</v>
      </c>
      <c r="S170" s="35">
        <v>0</v>
      </c>
      <c r="T170" s="35">
        <v>64</v>
      </c>
      <c r="U170" s="35">
        <v>96</v>
      </c>
      <c r="V170" s="43">
        <f t="shared" si="55"/>
        <v>160</v>
      </c>
      <c r="W170" s="37">
        <f>Q170*('Labour cost esc'!J$14-1)</f>
        <v>0</v>
      </c>
      <c r="X170" s="36">
        <f>R170*('Labour cost esc'!K$14-1)</f>
        <v>0</v>
      </c>
      <c r="Y170" s="36">
        <f>S170*('Labour cost esc'!L$14-1)</f>
        <v>0</v>
      </c>
      <c r="Z170" s="36">
        <f>T170*('Labour cost esc'!M$14-1)</f>
        <v>3.2170690441286069</v>
      </c>
      <c r="AA170" s="36">
        <f>U170*('Labour cost esc'!N$14-1)</f>
        <v>5.0822728858681074</v>
      </c>
      <c r="AB170" s="43">
        <f t="shared" si="57"/>
        <v>8.2993419299967144</v>
      </c>
      <c r="AC170" s="37">
        <f t="shared" si="49"/>
        <v>0</v>
      </c>
      <c r="AD170" s="36">
        <f t="shared" si="50"/>
        <v>0</v>
      </c>
      <c r="AE170" s="36">
        <f t="shared" si="51"/>
        <v>0</v>
      </c>
      <c r="AF170" s="36">
        <f t="shared" si="52"/>
        <v>67.217069044128607</v>
      </c>
      <c r="AG170" s="36">
        <f t="shared" si="53"/>
        <v>101.08227288586811</v>
      </c>
      <c r="AH170" s="45">
        <f t="shared" si="54"/>
        <v>168.29934192999673</v>
      </c>
    </row>
    <row r="171" spans="1:34" s="32" customFormat="1" ht="12.75" customHeight="1" x14ac:dyDescent="0.2">
      <c r="A171" s="7" t="s">
        <v>345</v>
      </c>
      <c r="B171" s="7" t="s">
        <v>338</v>
      </c>
      <c r="C171" s="7" t="s">
        <v>198</v>
      </c>
      <c r="D171" s="7" t="s">
        <v>58</v>
      </c>
      <c r="E171" s="98">
        <f t="shared" si="44"/>
        <v>0</v>
      </c>
      <c r="F171" s="98">
        <f t="shared" si="45"/>
        <v>0</v>
      </c>
      <c r="G171" s="98">
        <f t="shared" si="46"/>
        <v>0</v>
      </c>
      <c r="H171" s="98">
        <f t="shared" si="47"/>
        <v>0</v>
      </c>
      <c r="I171" s="98">
        <f t="shared" si="48"/>
        <v>0</v>
      </c>
      <c r="J171" s="43">
        <f t="shared" si="48"/>
        <v>0</v>
      </c>
      <c r="K171" s="98"/>
      <c r="L171" s="98"/>
      <c r="M171" s="98"/>
      <c r="N171" s="98"/>
      <c r="O171" s="98"/>
      <c r="P171" s="43">
        <f t="shared" si="56"/>
        <v>0</v>
      </c>
      <c r="Q171" s="38">
        <v>0</v>
      </c>
      <c r="R171" s="35">
        <v>0</v>
      </c>
      <c r="S171" s="35">
        <v>0</v>
      </c>
      <c r="T171" s="35">
        <v>0</v>
      </c>
      <c r="U171" s="35">
        <v>332</v>
      </c>
      <c r="V171" s="43">
        <f t="shared" si="55"/>
        <v>332</v>
      </c>
      <c r="W171" s="37">
        <f>Q171*('Labour cost esc'!J$14-1)</f>
        <v>0</v>
      </c>
      <c r="X171" s="36">
        <f>R171*('Labour cost esc'!K$14-1)</f>
        <v>0</v>
      </c>
      <c r="Y171" s="36">
        <f>S171*('Labour cost esc'!L$14-1)</f>
        <v>0</v>
      </c>
      <c r="Z171" s="36">
        <f>T171*('Labour cost esc'!M$14-1)</f>
        <v>0</v>
      </c>
      <c r="AA171" s="36">
        <f>U171*('Labour cost esc'!N$14-1)</f>
        <v>17.576193730293873</v>
      </c>
      <c r="AB171" s="43">
        <f t="shared" si="57"/>
        <v>17.576193730293873</v>
      </c>
      <c r="AC171" s="37">
        <f t="shared" si="49"/>
        <v>0</v>
      </c>
      <c r="AD171" s="36">
        <f t="shared" si="50"/>
        <v>0</v>
      </c>
      <c r="AE171" s="36">
        <f t="shared" si="51"/>
        <v>0</v>
      </c>
      <c r="AF171" s="36">
        <f t="shared" si="52"/>
        <v>0</v>
      </c>
      <c r="AG171" s="36">
        <f t="shared" si="53"/>
        <v>349.57619373029388</v>
      </c>
      <c r="AH171" s="45">
        <f t="shared" si="54"/>
        <v>349.57619373029388</v>
      </c>
    </row>
    <row r="172" spans="1:34" s="32" customFormat="1" ht="12.75" customHeight="1" x14ac:dyDescent="0.2">
      <c r="A172" s="7" t="s">
        <v>346</v>
      </c>
      <c r="B172" s="7" t="s">
        <v>338</v>
      </c>
      <c r="C172" s="7" t="s">
        <v>198</v>
      </c>
      <c r="D172" s="7" t="s">
        <v>58</v>
      </c>
      <c r="E172" s="98">
        <f t="shared" si="44"/>
        <v>0</v>
      </c>
      <c r="F172" s="98">
        <f t="shared" si="45"/>
        <v>0</v>
      </c>
      <c r="G172" s="98">
        <f t="shared" si="46"/>
        <v>0</v>
      </c>
      <c r="H172" s="98">
        <f t="shared" si="47"/>
        <v>0</v>
      </c>
      <c r="I172" s="98">
        <f t="shared" si="48"/>
        <v>0</v>
      </c>
      <c r="J172" s="43">
        <f t="shared" si="48"/>
        <v>0</v>
      </c>
      <c r="K172" s="98"/>
      <c r="L172" s="98"/>
      <c r="M172" s="98"/>
      <c r="N172" s="98"/>
      <c r="O172" s="98"/>
      <c r="P172" s="43">
        <f t="shared" si="56"/>
        <v>0</v>
      </c>
      <c r="Q172" s="38">
        <v>325</v>
      </c>
      <c r="R172" s="35">
        <v>325</v>
      </c>
      <c r="S172" s="35">
        <v>0</v>
      </c>
      <c r="T172" s="35">
        <v>0</v>
      </c>
      <c r="U172" s="35">
        <v>0</v>
      </c>
      <c r="V172" s="43">
        <f t="shared" si="55"/>
        <v>650</v>
      </c>
      <c r="W172" s="37">
        <f>Q172*('Labour cost esc'!J$14-1)</f>
        <v>13.743096990246078</v>
      </c>
      <c r="X172" s="36">
        <f>R172*('Labour cost esc'!K$14-1)</f>
        <v>14.605427164070267</v>
      </c>
      <c r="Y172" s="36">
        <f>S172*('Labour cost esc'!L$14-1)</f>
        <v>0</v>
      </c>
      <c r="Z172" s="36">
        <f>T172*('Labour cost esc'!M$14-1)</f>
        <v>0</v>
      </c>
      <c r="AA172" s="36">
        <f>U172*('Labour cost esc'!N$14-1)</f>
        <v>0</v>
      </c>
      <c r="AB172" s="43">
        <f t="shared" si="57"/>
        <v>28.348524154316344</v>
      </c>
      <c r="AC172" s="37">
        <f t="shared" si="49"/>
        <v>338.7430969902461</v>
      </c>
      <c r="AD172" s="36">
        <f t="shared" si="50"/>
        <v>339.60542716407025</v>
      </c>
      <c r="AE172" s="36">
        <f t="shared" si="51"/>
        <v>0</v>
      </c>
      <c r="AF172" s="36">
        <f t="shared" si="52"/>
        <v>0</v>
      </c>
      <c r="AG172" s="36">
        <f t="shared" si="53"/>
        <v>0</v>
      </c>
      <c r="AH172" s="45">
        <f t="shared" si="54"/>
        <v>678.34852415431635</v>
      </c>
    </row>
    <row r="173" spans="1:34" s="32" customFormat="1" ht="12.75" customHeight="1" x14ac:dyDescent="0.2">
      <c r="A173" s="7" t="s">
        <v>347</v>
      </c>
      <c r="B173" s="7" t="s">
        <v>338</v>
      </c>
      <c r="C173" s="7" t="s">
        <v>198</v>
      </c>
      <c r="D173" s="7" t="s">
        <v>284</v>
      </c>
      <c r="E173" s="98">
        <f t="shared" si="44"/>
        <v>0</v>
      </c>
      <c r="F173" s="98">
        <f t="shared" si="45"/>
        <v>0</v>
      </c>
      <c r="G173" s="98">
        <f t="shared" si="46"/>
        <v>0</v>
      </c>
      <c r="H173" s="98">
        <f t="shared" si="47"/>
        <v>0</v>
      </c>
      <c r="I173" s="98">
        <f t="shared" si="48"/>
        <v>0</v>
      </c>
      <c r="J173" s="43">
        <f t="shared" si="48"/>
        <v>0</v>
      </c>
      <c r="K173" s="98"/>
      <c r="L173" s="98"/>
      <c r="M173" s="98"/>
      <c r="N173" s="98"/>
      <c r="O173" s="98"/>
      <c r="P173" s="43">
        <f t="shared" si="56"/>
        <v>0</v>
      </c>
      <c r="Q173" s="38">
        <v>90</v>
      </c>
      <c r="R173" s="35">
        <v>90</v>
      </c>
      <c r="S173" s="35">
        <v>90</v>
      </c>
      <c r="T173" s="35">
        <v>90</v>
      </c>
      <c r="U173" s="35">
        <v>90</v>
      </c>
      <c r="V173" s="43">
        <f t="shared" si="55"/>
        <v>450</v>
      </c>
      <c r="W173" s="37">
        <f>Q173*('Labour cost esc'!J$14-1)</f>
        <v>3.8057807049912218</v>
      </c>
      <c r="X173" s="36">
        <f>R173*('Labour cost esc'!K$14-1)</f>
        <v>4.0445798300502283</v>
      </c>
      <c r="Y173" s="36">
        <f>S173*('Labour cost esc'!L$14-1)</f>
        <v>4.2839868603118703</v>
      </c>
      <c r="Z173" s="36">
        <f>T173*('Labour cost esc'!M$14-1)</f>
        <v>4.5240033433058535</v>
      </c>
      <c r="AA173" s="36">
        <f>U173*('Labour cost esc'!N$14-1)</f>
        <v>4.7646308305013507</v>
      </c>
      <c r="AB173" s="43">
        <f t="shared" si="57"/>
        <v>21.422981569160523</v>
      </c>
      <c r="AC173" s="37">
        <f t="shared" si="49"/>
        <v>93.805780704991221</v>
      </c>
      <c r="AD173" s="36">
        <f t="shared" si="50"/>
        <v>94.044579830050225</v>
      </c>
      <c r="AE173" s="36">
        <f t="shared" si="51"/>
        <v>94.28398686031187</v>
      </c>
      <c r="AF173" s="36">
        <f t="shared" si="52"/>
        <v>94.52400334330585</v>
      </c>
      <c r="AG173" s="36">
        <f t="shared" si="53"/>
        <v>94.764630830501346</v>
      </c>
      <c r="AH173" s="45">
        <f t="shared" si="54"/>
        <v>471.42298156916047</v>
      </c>
    </row>
    <row r="174" spans="1:34" s="32" customFormat="1" ht="12.75" customHeight="1" x14ac:dyDescent="0.2">
      <c r="A174" s="7" t="s">
        <v>348</v>
      </c>
      <c r="B174" s="7" t="s">
        <v>349</v>
      </c>
      <c r="C174" s="7" t="s">
        <v>350</v>
      </c>
      <c r="D174" s="7" t="s">
        <v>284</v>
      </c>
      <c r="E174" s="98">
        <f t="shared" si="44"/>
        <v>0</v>
      </c>
      <c r="F174" s="98">
        <f t="shared" si="45"/>
        <v>0</v>
      </c>
      <c r="G174" s="98">
        <f t="shared" si="46"/>
        <v>0</v>
      </c>
      <c r="H174" s="98">
        <f t="shared" si="47"/>
        <v>0</v>
      </c>
      <c r="I174" s="98">
        <f t="shared" si="48"/>
        <v>0</v>
      </c>
      <c r="J174" s="43">
        <f t="shared" si="48"/>
        <v>0</v>
      </c>
      <c r="K174" s="98"/>
      <c r="L174" s="98"/>
      <c r="M174" s="98"/>
      <c r="N174" s="98"/>
      <c r="O174" s="98"/>
      <c r="P174" s="43">
        <f t="shared" si="56"/>
        <v>0</v>
      </c>
      <c r="Q174" s="38">
        <v>1283.0999999999999</v>
      </c>
      <c r="R174" s="35">
        <v>1311.4499999999998</v>
      </c>
      <c r="S174" s="35">
        <v>1311.4499999999998</v>
      </c>
      <c r="T174" s="35">
        <v>1311.4499999999998</v>
      </c>
      <c r="U174" s="35">
        <v>1311.4499999999998</v>
      </c>
      <c r="V174" s="43">
        <f t="shared" si="55"/>
        <v>6528.8999999999987</v>
      </c>
      <c r="W174" s="37">
        <f>Q174*('Labour cost esc'!J$14-1)</f>
        <v>54.257746917491517</v>
      </c>
      <c r="X174" s="36">
        <f>R174*('Labour cost esc'!K$14-1)</f>
        <v>58.936269090215227</v>
      </c>
      <c r="Y174" s="36">
        <f>S174*('Labour cost esc'!L$14-1)</f>
        <v>62.424828532844458</v>
      </c>
      <c r="Z174" s="36">
        <f>T174*('Labour cost esc'!M$14-1)</f>
        <v>65.922268717538458</v>
      </c>
      <c r="AA174" s="36">
        <f>U174*('Labour cost esc'!N$14-1)</f>
        <v>69.428612251788834</v>
      </c>
      <c r="AB174" s="43">
        <f t="shared" si="57"/>
        <v>310.96972550987851</v>
      </c>
      <c r="AC174" s="37">
        <f t="shared" si="49"/>
        <v>1337.3577469174913</v>
      </c>
      <c r="AD174" s="36">
        <f t="shared" si="50"/>
        <v>1370.3862690902151</v>
      </c>
      <c r="AE174" s="36">
        <f t="shared" si="51"/>
        <v>1373.8748285328443</v>
      </c>
      <c r="AF174" s="36">
        <f t="shared" si="52"/>
        <v>1377.3722687175382</v>
      </c>
      <c r="AG174" s="36">
        <f t="shared" si="53"/>
        <v>1380.8786122517886</v>
      </c>
      <c r="AH174" s="45">
        <f t="shared" si="54"/>
        <v>6839.8697255098778</v>
      </c>
    </row>
    <row r="175" spans="1:34" s="32" customFormat="1" ht="12.75" customHeight="1" x14ac:dyDescent="0.2">
      <c r="A175" s="7" t="s">
        <v>351</v>
      </c>
      <c r="B175" s="7" t="s">
        <v>349</v>
      </c>
      <c r="C175" s="7" t="s">
        <v>350</v>
      </c>
      <c r="D175" s="7" t="s">
        <v>284</v>
      </c>
      <c r="E175" s="98">
        <f t="shared" ref="E175:E204" si="58">IFERROR(Q175/K175,0)</f>
        <v>0</v>
      </c>
      <c r="F175" s="98">
        <f t="shared" ref="F175:F204" si="59">IFERROR(R175/L175,0)</f>
        <v>0</v>
      </c>
      <c r="G175" s="98">
        <f t="shared" ref="G175:G204" si="60">IFERROR(S175/M175,0)</f>
        <v>0</v>
      </c>
      <c r="H175" s="98">
        <f t="shared" ref="H175:H204" si="61">IFERROR(T175/N175,0)</f>
        <v>0</v>
      </c>
      <c r="I175" s="98">
        <f t="shared" ref="I175:J204" si="62">IFERROR(U175/O175,0)</f>
        <v>0</v>
      </c>
      <c r="J175" s="43">
        <f t="shared" si="62"/>
        <v>0</v>
      </c>
      <c r="K175" s="98"/>
      <c r="L175" s="98"/>
      <c r="M175" s="98"/>
      <c r="N175" s="98"/>
      <c r="O175" s="98"/>
      <c r="P175" s="43">
        <f t="shared" si="56"/>
        <v>0</v>
      </c>
      <c r="Q175" s="38">
        <v>-422.5</v>
      </c>
      <c r="R175" s="35">
        <v>-422.5</v>
      </c>
      <c r="S175" s="35">
        <v>-422.5</v>
      </c>
      <c r="T175" s="35">
        <v>-422.5</v>
      </c>
      <c r="U175" s="35">
        <v>-422.5</v>
      </c>
      <c r="V175" s="43">
        <f t="shared" si="55"/>
        <v>-2112.5</v>
      </c>
      <c r="W175" s="37">
        <f>Q175*('Labour cost esc'!J$14-1)</f>
        <v>-17.866026087319902</v>
      </c>
      <c r="X175" s="36">
        <f>R175*('Labour cost esc'!K$14-1)</f>
        <v>-18.987055313291346</v>
      </c>
      <c r="Y175" s="36">
        <f>S175*('Labour cost esc'!L$14-1)</f>
        <v>-20.110938316464058</v>
      </c>
      <c r="Z175" s="36">
        <f>T175*('Labour cost esc'!M$14-1)</f>
        <v>-21.237682361630256</v>
      </c>
      <c r="AA175" s="36">
        <f>U175*('Labour cost esc'!N$14-1)</f>
        <v>-22.367294732075784</v>
      </c>
      <c r="AB175" s="43">
        <f t="shared" si="57"/>
        <v>-100.56899681078133</v>
      </c>
      <c r="AC175" s="37">
        <f t="shared" si="49"/>
        <v>-440.36602608731988</v>
      </c>
      <c r="AD175" s="36">
        <f t="shared" si="50"/>
        <v>-441.48705531329136</v>
      </c>
      <c r="AE175" s="36">
        <f t="shared" si="51"/>
        <v>-442.61093831646406</v>
      </c>
      <c r="AF175" s="36">
        <f t="shared" si="52"/>
        <v>-443.73768236163028</v>
      </c>
      <c r="AG175" s="36">
        <f t="shared" si="53"/>
        <v>-444.86729473207578</v>
      </c>
      <c r="AH175" s="45">
        <f t="shared" si="54"/>
        <v>-2213.0689968107813</v>
      </c>
    </row>
    <row r="176" spans="1:34" s="32" customFormat="1" ht="12.75" customHeight="1" x14ac:dyDescent="0.2">
      <c r="A176" s="7" t="s">
        <v>352</v>
      </c>
      <c r="B176" s="7" t="s">
        <v>349</v>
      </c>
      <c r="C176" s="7" t="s">
        <v>350</v>
      </c>
      <c r="D176" s="7" t="s">
        <v>284</v>
      </c>
      <c r="E176" s="98">
        <f t="shared" si="58"/>
        <v>0</v>
      </c>
      <c r="F176" s="98">
        <f t="shared" si="59"/>
        <v>0</v>
      </c>
      <c r="G176" s="98">
        <f t="shared" si="60"/>
        <v>0</v>
      </c>
      <c r="H176" s="98">
        <f t="shared" si="61"/>
        <v>0</v>
      </c>
      <c r="I176" s="98">
        <f t="shared" si="62"/>
        <v>0</v>
      </c>
      <c r="J176" s="43">
        <f t="shared" si="62"/>
        <v>0</v>
      </c>
      <c r="K176" s="98"/>
      <c r="L176" s="98"/>
      <c r="M176" s="98"/>
      <c r="N176" s="98"/>
      <c r="O176" s="98"/>
      <c r="P176" s="43">
        <f t="shared" si="56"/>
        <v>0</v>
      </c>
      <c r="Q176" s="38">
        <v>249</v>
      </c>
      <c r="R176" s="35">
        <v>249</v>
      </c>
      <c r="S176" s="35">
        <v>249</v>
      </c>
      <c r="T176" s="35">
        <v>249</v>
      </c>
      <c r="U176" s="35">
        <v>249</v>
      </c>
      <c r="V176" s="43">
        <f t="shared" si="55"/>
        <v>1245</v>
      </c>
      <c r="W176" s="37">
        <f>Q176*('Labour cost esc'!J$14-1)</f>
        <v>10.529326617142381</v>
      </c>
      <c r="X176" s="36">
        <f>R176*('Labour cost esc'!K$14-1)</f>
        <v>11.190004196472296</v>
      </c>
      <c r="Y176" s="36">
        <f>S176*('Labour cost esc'!L$14-1)</f>
        <v>11.852363646862841</v>
      </c>
      <c r="Z176" s="36">
        <f>T176*('Labour cost esc'!M$14-1)</f>
        <v>12.516409249812861</v>
      </c>
      <c r="AA176" s="36">
        <f>U176*('Labour cost esc'!N$14-1)</f>
        <v>13.182145297720403</v>
      </c>
      <c r="AB176" s="43">
        <f t="shared" si="57"/>
        <v>59.270249008010779</v>
      </c>
      <c r="AC176" s="37">
        <f t="shared" ref="AC176:AC196" si="63">Q176+W176</f>
        <v>259.52932661714237</v>
      </c>
      <c r="AD176" s="36">
        <f t="shared" ref="AD176:AD196" si="64">R176+X176</f>
        <v>260.19000419647227</v>
      </c>
      <c r="AE176" s="36">
        <f t="shared" ref="AE176:AE196" si="65">S176+Y176</f>
        <v>260.85236364686284</v>
      </c>
      <c r="AF176" s="36">
        <f t="shared" ref="AF176:AF196" si="66">T176+Z176</f>
        <v>261.51640924981285</v>
      </c>
      <c r="AG176" s="36">
        <f t="shared" ref="AG176:AG196" si="67">U176+AA176</f>
        <v>262.18214529772041</v>
      </c>
      <c r="AH176" s="45">
        <f t="shared" ref="AH176:AH204" si="68">SUM(AC176:AG176)</f>
        <v>1304.2702490080108</v>
      </c>
    </row>
    <row r="177" spans="1:34" s="32" customFormat="1" ht="12.75" customHeight="1" x14ac:dyDescent="0.2">
      <c r="A177" s="7" t="s">
        <v>353</v>
      </c>
      <c r="B177" s="7" t="s">
        <v>349</v>
      </c>
      <c r="C177" s="7" t="s">
        <v>350</v>
      </c>
      <c r="D177" s="7" t="s">
        <v>284</v>
      </c>
      <c r="E177" s="98">
        <f t="shared" si="58"/>
        <v>0</v>
      </c>
      <c r="F177" s="98">
        <f t="shared" si="59"/>
        <v>0</v>
      </c>
      <c r="G177" s="98">
        <f t="shared" si="60"/>
        <v>0</v>
      </c>
      <c r="H177" s="98">
        <f t="shared" si="61"/>
        <v>0</v>
      </c>
      <c r="I177" s="98">
        <f t="shared" si="62"/>
        <v>0</v>
      </c>
      <c r="J177" s="43">
        <f t="shared" si="62"/>
        <v>0</v>
      </c>
      <c r="K177" s="98"/>
      <c r="L177" s="98"/>
      <c r="M177" s="98"/>
      <c r="N177" s="98"/>
      <c r="O177" s="98"/>
      <c r="P177" s="43">
        <f t="shared" si="56"/>
        <v>0</v>
      </c>
      <c r="Q177" s="38">
        <v>-21</v>
      </c>
      <c r="R177" s="35">
        <v>-21</v>
      </c>
      <c r="S177" s="35">
        <v>-21</v>
      </c>
      <c r="T177" s="35">
        <v>-21</v>
      </c>
      <c r="U177" s="35">
        <v>-21</v>
      </c>
      <c r="V177" s="43">
        <f t="shared" si="55"/>
        <v>-105</v>
      </c>
      <c r="W177" s="37">
        <f>Q177*('Labour cost esc'!J$14-1)</f>
        <v>-0.88801549783128508</v>
      </c>
      <c r="X177" s="36">
        <f>R177*('Labour cost esc'!K$14-1)</f>
        <v>-0.94373529367838649</v>
      </c>
      <c r="Y177" s="36">
        <f>S177*('Labour cost esc'!L$14-1)</f>
        <v>-0.99959693407276973</v>
      </c>
      <c r="Z177" s="36">
        <f>T177*('Labour cost esc'!M$14-1)</f>
        <v>-1.0556007801046992</v>
      </c>
      <c r="AA177" s="36">
        <f>U177*('Labour cost esc'!N$14-1)</f>
        <v>-1.1117471937836485</v>
      </c>
      <c r="AB177" s="43">
        <f t="shared" si="57"/>
        <v>-4.9986956994707885</v>
      </c>
      <c r="AC177" s="37">
        <f t="shared" si="63"/>
        <v>-21.888015497831287</v>
      </c>
      <c r="AD177" s="36">
        <f t="shared" si="64"/>
        <v>-21.943735293678387</v>
      </c>
      <c r="AE177" s="36">
        <f t="shared" si="65"/>
        <v>-21.99959693407277</v>
      </c>
      <c r="AF177" s="36">
        <f t="shared" si="66"/>
        <v>-22.055600780104697</v>
      </c>
      <c r="AG177" s="36">
        <f t="shared" si="67"/>
        <v>-22.11174719378365</v>
      </c>
      <c r="AH177" s="45">
        <f t="shared" si="68"/>
        <v>-109.9986956994708</v>
      </c>
    </row>
    <row r="178" spans="1:34" s="32" customFormat="1" ht="12.75" customHeight="1" x14ac:dyDescent="0.2">
      <c r="A178" s="7" t="s">
        <v>354</v>
      </c>
      <c r="B178" s="7" t="s">
        <v>349</v>
      </c>
      <c r="C178" s="7" t="s">
        <v>350</v>
      </c>
      <c r="D178" s="7" t="s">
        <v>284</v>
      </c>
      <c r="E178" s="98">
        <f t="shared" si="58"/>
        <v>0</v>
      </c>
      <c r="F178" s="98">
        <f t="shared" si="59"/>
        <v>0</v>
      </c>
      <c r="G178" s="98">
        <f t="shared" si="60"/>
        <v>0</v>
      </c>
      <c r="H178" s="98">
        <f t="shared" si="61"/>
        <v>0</v>
      </c>
      <c r="I178" s="98">
        <f t="shared" si="62"/>
        <v>0</v>
      </c>
      <c r="J178" s="43">
        <f t="shared" si="62"/>
        <v>0</v>
      </c>
      <c r="K178" s="98"/>
      <c r="L178" s="98"/>
      <c r="M178" s="98"/>
      <c r="N178" s="98"/>
      <c r="O178" s="98"/>
      <c r="P178" s="43">
        <f t="shared" si="56"/>
        <v>0</v>
      </c>
      <c r="Q178" s="38">
        <v>80</v>
      </c>
      <c r="R178" s="35">
        <v>80</v>
      </c>
      <c r="S178" s="35">
        <v>80</v>
      </c>
      <c r="T178" s="35">
        <v>80</v>
      </c>
      <c r="U178" s="35">
        <v>80</v>
      </c>
      <c r="V178" s="43">
        <f t="shared" si="55"/>
        <v>400</v>
      </c>
      <c r="W178" s="37">
        <f>Q178*('Labour cost esc'!J$14-1)</f>
        <v>3.3829161822144194</v>
      </c>
      <c r="X178" s="36">
        <f>R178*('Labour cost esc'!K$14-1)</f>
        <v>3.5951820711557581</v>
      </c>
      <c r="Y178" s="36">
        <f>S178*('Labour cost esc'!L$14-1)</f>
        <v>3.807988320277218</v>
      </c>
      <c r="Z178" s="36">
        <f>T178*('Labour cost esc'!M$14-1)</f>
        <v>4.0213363051607587</v>
      </c>
      <c r="AA178" s="36">
        <f>U178*('Labour cost esc'!N$14-1)</f>
        <v>4.2352274048900895</v>
      </c>
      <c r="AB178" s="43">
        <f t="shared" si="57"/>
        <v>19.042650283698244</v>
      </c>
      <c r="AC178" s="37">
        <f t="shared" si="63"/>
        <v>83.382916182214416</v>
      </c>
      <c r="AD178" s="36">
        <f t="shared" si="64"/>
        <v>83.595182071155762</v>
      </c>
      <c r="AE178" s="36">
        <f t="shared" si="65"/>
        <v>83.807988320277218</v>
      </c>
      <c r="AF178" s="36">
        <f t="shared" si="66"/>
        <v>84.021336305160759</v>
      </c>
      <c r="AG178" s="36">
        <f t="shared" si="67"/>
        <v>84.235227404890082</v>
      </c>
      <c r="AH178" s="45">
        <f t="shared" si="68"/>
        <v>419.04265028369821</v>
      </c>
    </row>
    <row r="179" spans="1:34" s="32" customFormat="1" ht="12.75" customHeight="1" x14ac:dyDescent="0.2">
      <c r="A179" s="7" t="s">
        <v>355</v>
      </c>
      <c r="B179" s="7" t="s">
        <v>349</v>
      </c>
      <c r="C179" s="7" t="s">
        <v>350</v>
      </c>
      <c r="D179" s="7" t="s">
        <v>284</v>
      </c>
      <c r="E179" s="98">
        <f t="shared" si="58"/>
        <v>0</v>
      </c>
      <c r="F179" s="98">
        <f t="shared" si="59"/>
        <v>0</v>
      </c>
      <c r="G179" s="98">
        <f t="shared" si="60"/>
        <v>0</v>
      </c>
      <c r="H179" s="98">
        <f t="shared" si="61"/>
        <v>0</v>
      </c>
      <c r="I179" s="98">
        <f t="shared" si="62"/>
        <v>0</v>
      </c>
      <c r="J179" s="43">
        <f t="shared" si="62"/>
        <v>0</v>
      </c>
      <c r="K179" s="98"/>
      <c r="L179" s="98"/>
      <c r="M179" s="98"/>
      <c r="N179" s="98"/>
      <c r="O179" s="98"/>
      <c r="P179" s="43">
        <f t="shared" si="56"/>
        <v>0</v>
      </c>
      <c r="Q179" s="38"/>
      <c r="R179" s="35">
        <v>544</v>
      </c>
      <c r="S179" s="35">
        <v>280</v>
      </c>
      <c r="T179" s="35">
        <v>280</v>
      </c>
      <c r="U179" s="35">
        <v>280</v>
      </c>
      <c r="V179" s="43">
        <f t="shared" si="55"/>
        <v>1384</v>
      </c>
      <c r="W179" s="37">
        <f>Q179*('Labour cost esc'!J$14-1)</f>
        <v>0</v>
      </c>
      <c r="X179" s="36">
        <f>R179*('Labour cost esc'!K$14-1)</f>
        <v>24.447238083859155</v>
      </c>
      <c r="Y179" s="36">
        <f>S179*('Labour cost esc'!L$14-1)</f>
        <v>13.327959120970263</v>
      </c>
      <c r="Z179" s="36">
        <f>T179*('Labour cost esc'!M$14-1)</f>
        <v>14.074677068062655</v>
      </c>
      <c r="AA179" s="36">
        <f>U179*('Labour cost esc'!N$14-1)</f>
        <v>14.823295917115313</v>
      </c>
      <c r="AB179" s="43">
        <f t="shared" si="57"/>
        <v>66.673170190007383</v>
      </c>
      <c r="AC179" s="37">
        <f t="shared" si="63"/>
        <v>0</v>
      </c>
      <c r="AD179" s="36">
        <f t="shared" si="64"/>
        <v>568.44723808385913</v>
      </c>
      <c r="AE179" s="36">
        <f t="shared" si="65"/>
        <v>293.32795912097026</v>
      </c>
      <c r="AF179" s="36">
        <f t="shared" si="66"/>
        <v>294.07467706806267</v>
      </c>
      <c r="AG179" s="36">
        <f t="shared" si="67"/>
        <v>294.82329591711533</v>
      </c>
      <c r="AH179" s="45">
        <f t="shared" si="68"/>
        <v>1450.6731701900073</v>
      </c>
    </row>
    <row r="180" spans="1:34" s="32" customFormat="1" ht="12.75" customHeight="1" x14ac:dyDescent="0.2">
      <c r="A180" s="7" t="s">
        <v>351</v>
      </c>
      <c r="B180" s="7" t="s">
        <v>349</v>
      </c>
      <c r="C180" s="7" t="s">
        <v>350</v>
      </c>
      <c r="D180" s="7" t="s">
        <v>284</v>
      </c>
      <c r="E180" s="98">
        <f t="shared" si="58"/>
        <v>0</v>
      </c>
      <c r="F180" s="98">
        <f t="shared" si="59"/>
        <v>0</v>
      </c>
      <c r="G180" s="98">
        <f t="shared" si="60"/>
        <v>0</v>
      </c>
      <c r="H180" s="98">
        <f t="shared" si="61"/>
        <v>0</v>
      </c>
      <c r="I180" s="98">
        <f t="shared" si="62"/>
        <v>0</v>
      </c>
      <c r="J180" s="43">
        <f t="shared" si="62"/>
        <v>0</v>
      </c>
      <c r="K180" s="98"/>
      <c r="L180" s="98"/>
      <c r="M180" s="98"/>
      <c r="N180" s="98"/>
      <c r="O180" s="98"/>
      <c r="P180" s="43">
        <f t="shared" si="56"/>
        <v>0</v>
      </c>
      <c r="Q180" s="38"/>
      <c r="R180" s="35">
        <v>-200</v>
      </c>
      <c r="S180" s="35">
        <v>-200</v>
      </c>
      <c r="T180" s="35">
        <v>-200</v>
      </c>
      <c r="U180" s="35">
        <v>-200</v>
      </c>
      <c r="V180" s="43">
        <f t="shared" si="55"/>
        <v>-800</v>
      </c>
      <c r="W180" s="37">
        <f>Q180*('Labour cost esc'!J$14-1)</f>
        <v>0</v>
      </c>
      <c r="X180" s="36">
        <f>R180*('Labour cost esc'!K$14-1)</f>
        <v>-8.9879551778893951</v>
      </c>
      <c r="Y180" s="36">
        <f>S180*('Labour cost esc'!L$14-1)</f>
        <v>-9.519970800693045</v>
      </c>
      <c r="Z180" s="36">
        <f>T180*('Labour cost esc'!M$14-1)</f>
        <v>-10.053340762901897</v>
      </c>
      <c r="AA180" s="36">
        <f>U180*('Labour cost esc'!N$14-1)</f>
        <v>-10.588068512225224</v>
      </c>
      <c r="AB180" s="43">
        <f t="shared" si="57"/>
        <v>-39.149335253709566</v>
      </c>
      <c r="AC180" s="37">
        <f t="shared" si="63"/>
        <v>0</v>
      </c>
      <c r="AD180" s="36">
        <f t="shared" si="64"/>
        <v>-208.9879551778894</v>
      </c>
      <c r="AE180" s="36">
        <f t="shared" si="65"/>
        <v>-209.51997080069305</v>
      </c>
      <c r="AF180" s="36">
        <f t="shared" si="66"/>
        <v>-210.05334076290188</v>
      </c>
      <c r="AG180" s="36">
        <f t="shared" si="67"/>
        <v>-210.58806851222522</v>
      </c>
      <c r="AH180" s="45">
        <f t="shared" si="68"/>
        <v>-839.14933525370952</v>
      </c>
    </row>
    <row r="181" spans="1:34" s="32" customFormat="1" ht="12.75" customHeight="1" x14ac:dyDescent="0.2">
      <c r="A181" s="7" t="s">
        <v>356</v>
      </c>
      <c r="B181" s="7" t="s">
        <v>349</v>
      </c>
      <c r="C181" s="7" t="s">
        <v>350</v>
      </c>
      <c r="D181" s="7" t="s">
        <v>284</v>
      </c>
      <c r="E181" s="98">
        <f t="shared" si="58"/>
        <v>0</v>
      </c>
      <c r="F181" s="98">
        <f t="shared" si="59"/>
        <v>0</v>
      </c>
      <c r="G181" s="98">
        <f t="shared" si="60"/>
        <v>0</v>
      </c>
      <c r="H181" s="98">
        <f t="shared" si="61"/>
        <v>0</v>
      </c>
      <c r="I181" s="98">
        <f t="shared" si="62"/>
        <v>0</v>
      </c>
      <c r="J181" s="43">
        <f t="shared" si="62"/>
        <v>0</v>
      </c>
      <c r="K181" s="98"/>
      <c r="L181" s="98"/>
      <c r="M181" s="98"/>
      <c r="N181" s="98"/>
      <c r="O181" s="98"/>
      <c r="P181" s="43">
        <f t="shared" si="56"/>
        <v>0</v>
      </c>
      <c r="Q181" s="38">
        <v>147.40941760249032</v>
      </c>
      <c r="R181" s="35">
        <v>274.71755098645923</v>
      </c>
      <c r="S181" s="35">
        <v>381.92440015190675</v>
      </c>
      <c r="T181" s="35">
        <v>469.0299650988328</v>
      </c>
      <c r="U181" s="35">
        <v>536.03424582723744</v>
      </c>
      <c r="V181" s="43">
        <f t="shared" si="55"/>
        <v>1809.1155796669268</v>
      </c>
      <c r="W181" s="37">
        <f>Q181*('Labour cost esc'!J$14-1)</f>
        <v>6.2334213027283445</v>
      </c>
      <c r="X181" s="36">
        <f>R181*('Labour cost esc'!K$14-1)</f>
        <v>12.345745174229201</v>
      </c>
      <c r="Y181" s="36">
        <f>S181*('Labour cost esc'!L$14-1)</f>
        <v>18.179545687591794</v>
      </c>
      <c r="Z181" s="36">
        <f>T181*('Labour cost esc'!M$14-1)</f>
        <v>23.576590335752748</v>
      </c>
      <c r="AA181" s="36">
        <f>U181*('Labour cost esc'!N$14-1)</f>
        <v>28.377836598588839</v>
      </c>
      <c r="AB181" s="43">
        <f t="shared" si="57"/>
        <v>88.71313909889092</v>
      </c>
      <c r="AC181" s="37">
        <f t="shared" si="63"/>
        <v>153.64283890521867</v>
      </c>
      <c r="AD181" s="36">
        <f t="shared" si="64"/>
        <v>287.06329616068842</v>
      </c>
      <c r="AE181" s="36">
        <f t="shared" si="65"/>
        <v>400.10394583949852</v>
      </c>
      <c r="AF181" s="36">
        <f t="shared" si="66"/>
        <v>492.60655543458557</v>
      </c>
      <c r="AG181" s="36">
        <f t="shared" si="67"/>
        <v>564.41208242582627</v>
      </c>
      <c r="AH181" s="45">
        <f t="shared" si="68"/>
        <v>1897.8287187658175</v>
      </c>
    </row>
    <row r="182" spans="1:34" s="32" customFormat="1" ht="12.75" customHeight="1" x14ac:dyDescent="0.2">
      <c r="A182" s="7" t="s">
        <v>357</v>
      </c>
      <c r="B182" s="7" t="s">
        <v>349</v>
      </c>
      <c r="C182" s="7" t="s">
        <v>350</v>
      </c>
      <c r="D182" s="7" t="s">
        <v>284</v>
      </c>
      <c r="E182" s="98">
        <f t="shared" si="58"/>
        <v>0</v>
      </c>
      <c r="F182" s="98">
        <f t="shared" si="59"/>
        <v>0</v>
      </c>
      <c r="G182" s="98">
        <f t="shared" si="60"/>
        <v>0</v>
      </c>
      <c r="H182" s="98">
        <f t="shared" si="61"/>
        <v>0</v>
      </c>
      <c r="I182" s="98">
        <f t="shared" si="62"/>
        <v>0</v>
      </c>
      <c r="J182" s="43">
        <f t="shared" si="62"/>
        <v>0</v>
      </c>
      <c r="K182" s="98"/>
      <c r="L182" s="98"/>
      <c r="M182" s="98"/>
      <c r="N182" s="98"/>
      <c r="O182" s="98"/>
      <c r="P182" s="43">
        <f t="shared" si="56"/>
        <v>0</v>
      </c>
      <c r="Q182" s="38">
        <v>111</v>
      </c>
      <c r="R182" s="35">
        <v>514</v>
      </c>
      <c r="S182" s="35">
        <v>514</v>
      </c>
      <c r="T182" s="35">
        <v>514</v>
      </c>
      <c r="U182" s="35">
        <v>514</v>
      </c>
      <c r="V182" s="43">
        <f t="shared" si="55"/>
        <v>2167</v>
      </c>
      <c r="W182" s="37">
        <f>Q182*('Labour cost esc'!J$14-1)</f>
        <v>4.6937962028225071</v>
      </c>
      <c r="X182" s="36">
        <f>R182*('Labour cost esc'!K$14-1)</f>
        <v>23.099044807175744</v>
      </c>
      <c r="Y182" s="36">
        <f>S182*('Labour cost esc'!L$14-1)</f>
        <v>24.466324957781126</v>
      </c>
      <c r="Z182" s="36">
        <f>T182*('Labour cost esc'!M$14-1)</f>
        <v>25.837085760657875</v>
      </c>
      <c r="AA182" s="36">
        <f>U182*('Labour cost esc'!N$14-1)</f>
        <v>27.211336076418824</v>
      </c>
      <c r="AB182" s="43">
        <f t="shared" si="57"/>
        <v>105.30758780485607</v>
      </c>
      <c r="AC182" s="37">
        <f t="shared" si="63"/>
        <v>115.69379620282251</v>
      </c>
      <c r="AD182" s="36">
        <f t="shared" si="64"/>
        <v>537.09904480717569</v>
      </c>
      <c r="AE182" s="36">
        <f t="shared" si="65"/>
        <v>538.46632495778113</v>
      </c>
      <c r="AF182" s="36">
        <f t="shared" si="66"/>
        <v>539.83708576065783</v>
      </c>
      <c r="AG182" s="36">
        <f t="shared" si="67"/>
        <v>541.21133607641877</v>
      </c>
      <c r="AH182" s="45">
        <f t="shared" si="68"/>
        <v>2272.3075878048558</v>
      </c>
    </row>
    <row r="183" spans="1:34" s="32" customFormat="1" ht="12.75" customHeight="1" x14ac:dyDescent="0.2">
      <c r="A183" s="7" t="s">
        <v>358</v>
      </c>
      <c r="B183" s="7" t="s">
        <v>349</v>
      </c>
      <c r="C183" s="7" t="s">
        <v>350</v>
      </c>
      <c r="D183" s="7" t="s">
        <v>284</v>
      </c>
      <c r="E183" s="98">
        <f t="shared" si="58"/>
        <v>0</v>
      </c>
      <c r="F183" s="98">
        <f t="shared" si="59"/>
        <v>0</v>
      </c>
      <c r="G183" s="98">
        <f t="shared" si="60"/>
        <v>0</v>
      </c>
      <c r="H183" s="98">
        <f t="shared" si="61"/>
        <v>0</v>
      </c>
      <c r="I183" s="98">
        <f t="shared" si="62"/>
        <v>0</v>
      </c>
      <c r="J183" s="43">
        <f t="shared" si="62"/>
        <v>0</v>
      </c>
      <c r="K183" s="98"/>
      <c r="L183" s="98"/>
      <c r="M183" s="98"/>
      <c r="N183" s="98"/>
      <c r="O183" s="98"/>
      <c r="P183" s="43">
        <f t="shared" si="56"/>
        <v>0</v>
      </c>
      <c r="Q183" s="38">
        <v>22</v>
      </c>
      <c r="R183" s="35">
        <v>22</v>
      </c>
      <c r="S183" s="35">
        <v>22</v>
      </c>
      <c r="T183" s="35">
        <v>22</v>
      </c>
      <c r="U183" s="35">
        <v>22</v>
      </c>
      <c r="V183" s="43">
        <f t="shared" si="55"/>
        <v>110</v>
      </c>
      <c r="W183" s="37">
        <f>Q183*('Labour cost esc'!J$14-1)</f>
        <v>0.93030195010896533</v>
      </c>
      <c r="X183" s="36">
        <f>R183*('Labour cost esc'!K$14-1)</f>
        <v>0.98867506956783346</v>
      </c>
      <c r="Y183" s="36">
        <f>S183*('Labour cost esc'!L$14-1)</f>
        <v>1.047196788076235</v>
      </c>
      <c r="Z183" s="36">
        <f>T183*('Labour cost esc'!M$14-1)</f>
        <v>1.1058674839192086</v>
      </c>
      <c r="AA183" s="36">
        <f>U183*('Labour cost esc'!N$14-1)</f>
        <v>1.1646875363447746</v>
      </c>
      <c r="AB183" s="43">
        <f t="shared" si="57"/>
        <v>5.236728828017017</v>
      </c>
      <c r="AC183" s="37">
        <f t="shared" si="63"/>
        <v>22.930301950108966</v>
      </c>
      <c r="AD183" s="36">
        <f t="shared" si="64"/>
        <v>22.988675069567833</v>
      </c>
      <c r="AE183" s="36">
        <f t="shared" si="65"/>
        <v>23.047196788076235</v>
      </c>
      <c r="AF183" s="36">
        <f t="shared" si="66"/>
        <v>23.105867483919209</v>
      </c>
      <c r="AG183" s="36">
        <f t="shared" si="67"/>
        <v>23.164687536344776</v>
      </c>
      <c r="AH183" s="45">
        <f t="shared" si="68"/>
        <v>115.23672882801702</v>
      </c>
    </row>
    <row r="184" spans="1:34" s="32" customFormat="1" ht="12.75" customHeight="1" x14ac:dyDescent="0.2">
      <c r="A184" s="7" t="s">
        <v>308</v>
      </c>
      <c r="B184" s="7" t="s">
        <v>349</v>
      </c>
      <c r="C184" s="7" t="s">
        <v>350</v>
      </c>
      <c r="D184" s="7" t="s">
        <v>284</v>
      </c>
      <c r="E184" s="98">
        <f t="shared" si="58"/>
        <v>0</v>
      </c>
      <c r="F184" s="98">
        <f t="shared" si="59"/>
        <v>0</v>
      </c>
      <c r="G184" s="98">
        <f t="shared" si="60"/>
        <v>0</v>
      </c>
      <c r="H184" s="98">
        <f t="shared" si="61"/>
        <v>0</v>
      </c>
      <c r="I184" s="98">
        <f t="shared" si="62"/>
        <v>0</v>
      </c>
      <c r="J184" s="43">
        <f t="shared" si="62"/>
        <v>0</v>
      </c>
      <c r="K184" s="98"/>
      <c r="L184" s="98"/>
      <c r="M184" s="98"/>
      <c r="N184" s="98"/>
      <c r="O184" s="98"/>
      <c r="P184" s="43">
        <f t="shared" si="56"/>
        <v>0</v>
      </c>
      <c r="Q184" s="38">
        <v>349</v>
      </c>
      <c r="R184" s="35">
        <v>349</v>
      </c>
      <c r="S184" s="35">
        <v>349</v>
      </c>
      <c r="T184" s="35">
        <v>349</v>
      </c>
      <c r="U184" s="35">
        <v>349</v>
      </c>
      <c r="V184" s="43">
        <f t="shared" si="55"/>
        <v>1745</v>
      </c>
      <c r="W184" s="37">
        <f>Q184*('Labour cost esc'!J$14-1)</f>
        <v>14.757971844910404</v>
      </c>
      <c r="X184" s="36">
        <f>R184*('Labour cost esc'!K$14-1)</f>
        <v>15.683981785416995</v>
      </c>
      <c r="Y184" s="36">
        <f>S184*('Labour cost esc'!L$14-1)</f>
        <v>16.612349047209364</v>
      </c>
      <c r="Z184" s="36">
        <f>T184*('Labour cost esc'!M$14-1)</f>
        <v>17.543079631263808</v>
      </c>
      <c r="AA184" s="36">
        <f>U184*('Labour cost esc'!N$14-1)</f>
        <v>18.476179553833017</v>
      </c>
      <c r="AB184" s="43">
        <f t="shared" si="57"/>
        <v>83.073561862633596</v>
      </c>
      <c r="AC184" s="37">
        <f t="shared" si="63"/>
        <v>363.7579718449104</v>
      </c>
      <c r="AD184" s="36">
        <f t="shared" si="64"/>
        <v>364.68398178541702</v>
      </c>
      <c r="AE184" s="36">
        <f t="shared" si="65"/>
        <v>365.61234904720936</v>
      </c>
      <c r="AF184" s="36">
        <f t="shared" si="66"/>
        <v>366.54307963126382</v>
      </c>
      <c r="AG184" s="36">
        <f t="shared" si="67"/>
        <v>367.47617955383299</v>
      </c>
      <c r="AH184" s="45">
        <f t="shared" si="68"/>
        <v>1828.0735618626336</v>
      </c>
    </row>
    <row r="185" spans="1:34" s="32" customFormat="1" ht="12.75" customHeight="1" x14ac:dyDescent="0.2">
      <c r="A185" s="7" t="s">
        <v>359</v>
      </c>
      <c r="B185" s="7" t="s">
        <v>360</v>
      </c>
      <c r="C185" s="7" t="s">
        <v>89</v>
      </c>
      <c r="D185" s="7" t="s">
        <v>199</v>
      </c>
      <c r="E185" s="98">
        <f t="shared" si="58"/>
        <v>0</v>
      </c>
      <c r="F185" s="98">
        <f t="shared" si="59"/>
        <v>0</v>
      </c>
      <c r="G185" s="98">
        <f t="shared" si="60"/>
        <v>0</v>
      </c>
      <c r="H185" s="98">
        <f t="shared" si="61"/>
        <v>0</v>
      </c>
      <c r="I185" s="98">
        <f t="shared" si="62"/>
        <v>0</v>
      </c>
      <c r="J185" s="43">
        <f t="shared" si="62"/>
        <v>0</v>
      </c>
      <c r="K185" s="98"/>
      <c r="L185" s="98"/>
      <c r="M185" s="98"/>
      <c r="N185" s="98"/>
      <c r="O185" s="98"/>
      <c r="P185" s="43">
        <f t="shared" si="56"/>
        <v>0</v>
      </c>
      <c r="Q185" s="38">
        <v>451</v>
      </c>
      <c r="R185" s="35">
        <v>451</v>
      </c>
      <c r="S185" s="35">
        <v>451</v>
      </c>
      <c r="T185" s="35">
        <v>451</v>
      </c>
      <c r="U185" s="35">
        <v>451</v>
      </c>
      <c r="V185" s="43">
        <f t="shared" si="55"/>
        <v>2255</v>
      </c>
      <c r="W185" s="37">
        <f>Q185*('Labour cost esc'!J$14-1)</f>
        <v>19.071189977233789</v>
      </c>
      <c r="X185" s="36">
        <f>R185*('Labour cost esc'!K$14-1)</f>
        <v>20.267838926140588</v>
      </c>
      <c r="Y185" s="36">
        <f>S185*('Labour cost esc'!L$14-1)</f>
        <v>21.467534155562817</v>
      </c>
      <c r="Z185" s="36">
        <f>T185*('Labour cost esc'!M$14-1)</f>
        <v>22.670283420343779</v>
      </c>
      <c r="AA185" s="36">
        <f>U185*('Labour cost esc'!N$14-1)</f>
        <v>23.876094495067878</v>
      </c>
      <c r="AB185" s="43">
        <f t="shared" si="57"/>
        <v>107.35294097434884</v>
      </c>
      <c r="AC185" s="37">
        <f t="shared" si="63"/>
        <v>470.07118997723381</v>
      </c>
      <c r="AD185" s="36">
        <f t="shared" si="64"/>
        <v>471.2678389261406</v>
      </c>
      <c r="AE185" s="36">
        <f t="shared" si="65"/>
        <v>472.46753415556282</v>
      </c>
      <c r="AF185" s="36">
        <f t="shared" si="66"/>
        <v>473.67028342034376</v>
      </c>
      <c r="AG185" s="36">
        <f t="shared" si="67"/>
        <v>474.87609449506789</v>
      </c>
      <c r="AH185" s="45">
        <f t="shared" si="68"/>
        <v>2362.3529409743487</v>
      </c>
    </row>
    <row r="186" spans="1:34" s="32" customFormat="1" ht="12.75" customHeight="1" x14ac:dyDescent="0.2">
      <c r="A186" s="7" t="s">
        <v>361</v>
      </c>
      <c r="B186" s="7" t="s">
        <v>360</v>
      </c>
      <c r="C186" s="7" t="s">
        <v>89</v>
      </c>
      <c r="D186" s="7" t="s">
        <v>199</v>
      </c>
      <c r="E186" s="98">
        <f t="shared" si="58"/>
        <v>0</v>
      </c>
      <c r="F186" s="98">
        <f t="shared" si="59"/>
        <v>0</v>
      </c>
      <c r="G186" s="98">
        <f t="shared" si="60"/>
        <v>0</v>
      </c>
      <c r="H186" s="98">
        <f t="shared" si="61"/>
        <v>0</v>
      </c>
      <c r="I186" s="98">
        <f t="shared" si="62"/>
        <v>0</v>
      </c>
      <c r="J186" s="43">
        <f t="shared" si="62"/>
        <v>0</v>
      </c>
      <c r="K186" s="98"/>
      <c r="L186" s="98"/>
      <c r="M186" s="98"/>
      <c r="N186" s="98"/>
      <c r="O186" s="98"/>
      <c r="P186" s="43">
        <f t="shared" si="56"/>
        <v>0</v>
      </c>
      <c r="Q186" s="38">
        <v>308</v>
      </c>
      <c r="R186" s="35">
        <v>308</v>
      </c>
      <c r="S186" s="35">
        <v>308</v>
      </c>
      <c r="T186" s="35">
        <v>308</v>
      </c>
      <c r="U186" s="35">
        <v>308</v>
      </c>
      <c r="V186" s="43">
        <f t="shared" si="55"/>
        <v>1540</v>
      </c>
      <c r="W186" s="37">
        <f>Q186*('Labour cost esc'!J$14-1)</f>
        <v>13.024227301525514</v>
      </c>
      <c r="X186" s="36">
        <f>R186*('Labour cost esc'!K$14-1)</f>
        <v>13.841450973949669</v>
      </c>
      <c r="Y186" s="36">
        <f>S186*('Labour cost esc'!L$14-1)</f>
        <v>14.660755033067289</v>
      </c>
      <c r="Z186" s="36">
        <f>T186*('Labour cost esc'!M$14-1)</f>
        <v>15.482144774868921</v>
      </c>
      <c r="AA186" s="36">
        <f>U186*('Labour cost esc'!N$14-1)</f>
        <v>16.305625508826843</v>
      </c>
      <c r="AB186" s="43">
        <f t="shared" si="57"/>
        <v>73.314203592238243</v>
      </c>
      <c r="AC186" s="37">
        <f t="shared" si="63"/>
        <v>321.02422730152551</v>
      </c>
      <c r="AD186" s="36">
        <f t="shared" si="64"/>
        <v>321.84145097394969</v>
      </c>
      <c r="AE186" s="36">
        <f t="shared" si="65"/>
        <v>322.66075503306729</v>
      </c>
      <c r="AF186" s="36">
        <f t="shared" si="66"/>
        <v>323.48214477486891</v>
      </c>
      <c r="AG186" s="36">
        <f t="shared" si="67"/>
        <v>324.30562550882684</v>
      </c>
      <c r="AH186" s="45">
        <f t="shared" si="68"/>
        <v>1613.3142035922381</v>
      </c>
    </row>
    <row r="187" spans="1:34" s="32" customFormat="1" ht="12.75" customHeight="1" x14ac:dyDescent="0.2">
      <c r="A187" s="7" t="s">
        <v>362</v>
      </c>
      <c r="B187" s="7" t="s">
        <v>360</v>
      </c>
      <c r="C187" s="7" t="s">
        <v>261</v>
      </c>
      <c r="D187" s="7" t="s">
        <v>199</v>
      </c>
      <c r="E187" s="98">
        <f t="shared" si="58"/>
        <v>0</v>
      </c>
      <c r="F187" s="98">
        <f t="shared" si="59"/>
        <v>0</v>
      </c>
      <c r="G187" s="98">
        <f t="shared" si="60"/>
        <v>0</v>
      </c>
      <c r="H187" s="98">
        <f t="shared" si="61"/>
        <v>0</v>
      </c>
      <c r="I187" s="98">
        <f t="shared" si="62"/>
        <v>0</v>
      </c>
      <c r="J187" s="43">
        <f t="shared" si="62"/>
        <v>0</v>
      </c>
      <c r="K187" s="98"/>
      <c r="L187" s="98"/>
      <c r="M187" s="98"/>
      <c r="N187" s="98"/>
      <c r="O187" s="98"/>
      <c r="P187" s="43">
        <f t="shared" si="56"/>
        <v>0</v>
      </c>
      <c r="Q187" s="38"/>
      <c r="R187" s="35">
        <v>275</v>
      </c>
      <c r="S187" s="35"/>
      <c r="T187" s="35"/>
      <c r="U187" s="35"/>
      <c r="V187" s="43">
        <f t="shared" si="55"/>
        <v>275</v>
      </c>
      <c r="W187" s="37">
        <f>Q187*('Labour cost esc'!J$14-1)</f>
        <v>0</v>
      </c>
      <c r="X187" s="36">
        <f>R187*('Labour cost esc'!K$14-1)</f>
        <v>12.358438369597918</v>
      </c>
      <c r="Y187" s="36">
        <f>S187*('Labour cost esc'!L$14-1)</f>
        <v>0</v>
      </c>
      <c r="Z187" s="36">
        <f>T187*('Labour cost esc'!M$14-1)</f>
        <v>0</v>
      </c>
      <c r="AA187" s="36">
        <f>U187*('Labour cost esc'!N$14-1)</f>
        <v>0</v>
      </c>
      <c r="AB187" s="43">
        <f t="shared" si="57"/>
        <v>12.358438369597918</v>
      </c>
      <c r="AC187" s="37">
        <f t="shared" si="63"/>
        <v>0</v>
      </c>
      <c r="AD187" s="36">
        <f t="shared" si="64"/>
        <v>287.35843836959793</v>
      </c>
      <c r="AE187" s="36">
        <f t="shared" si="65"/>
        <v>0</v>
      </c>
      <c r="AF187" s="36">
        <f t="shared" si="66"/>
        <v>0</v>
      </c>
      <c r="AG187" s="36">
        <f t="shared" si="67"/>
        <v>0</v>
      </c>
      <c r="AH187" s="45">
        <f t="shared" si="68"/>
        <v>287.35843836959793</v>
      </c>
    </row>
    <row r="188" spans="1:34" s="32" customFormat="1" ht="12.75" customHeight="1" x14ac:dyDescent="0.2">
      <c r="A188" s="7" t="s">
        <v>148</v>
      </c>
      <c r="B188" s="7" t="s">
        <v>360</v>
      </c>
      <c r="C188" s="7" t="s">
        <v>89</v>
      </c>
      <c r="D188" s="7" t="s">
        <v>52</v>
      </c>
      <c r="E188" s="98">
        <f t="shared" si="58"/>
        <v>0</v>
      </c>
      <c r="F188" s="98">
        <f t="shared" si="59"/>
        <v>0</v>
      </c>
      <c r="G188" s="98">
        <f t="shared" si="60"/>
        <v>0</v>
      </c>
      <c r="H188" s="98">
        <f t="shared" si="61"/>
        <v>0</v>
      </c>
      <c r="I188" s="98">
        <f t="shared" si="62"/>
        <v>0</v>
      </c>
      <c r="J188" s="43">
        <f t="shared" si="62"/>
        <v>0</v>
      </c>
      <c r="K188" s="98"/>
      <c r="L188" s="98"/>
      <c r="M188" s="98"/>
      <c r="N188" s="98"/>
      <c r="O188" s="98"/>
      <c r="P188" s="43">
        <f t="shared" si="56"/>
        <v>0</v>
      </c>
      <c r="Q188" s="38">
        <v>181</v>
      </c>
      <c r="R188" s="35">
        <v>91</v>
      </c>
      <c r="S188" s="35">
        <v>122</v>
      </c>
      <c r="T188" s="35">
        <v>122</v>
      </c>
      <c r="U188" s="35">
        <v>122</v>
      </c>
      <c r="V188" s="43">
        <f t="shared" si="55"/>
        <v>638</v>
      </c>
      <c r="W188" s="37">
        <f>Q188*('Labour cost esc'!J$14-1)</f>
        <v>7.6538478622601236</v>
      </c>
      <c r="X188" s="36">
        <f>R188*('Labour cost esc'!K$14-1)</f>
        <v>4.0895196059396746</v>
      </c>
      <c r="Y188" s="36">
        <f>S188*('Labour cost esc'!L$14-1)</f>
        <v>5.8071821884227575</v>
      </c>
      <c r="Z188" s="36">
        <f>T188*('Labour cost esc'!M$14-1)</f>
        <v>6.132537865370157</v>
      </c>
      <c r="AA188" s="36">
        <f>U188*('Labour cost esc'!N$14-1)</f>
        <v>6.4587217924573865</v>
      </c>
      <c r="AB188" s="43">
        <f t="shared" si="57"/>
        <v>30.1418093144501</v>
      </c>
      <c r="AC188" s="37">
        <f t="shared" si="63"/>
        <v>188.65384786226014</v>
      </c>
      <c r="AD188" s="36">
        <f t="shared" si="64"/>
        <v>95.089519605939671</v>
      </c>
      <c r="AE188" s="36">
        <f t="shared" si="65"/>
        <v>127.80718218842276</v>
      </c>
      <c r="AF188" s="36">
        <f t="shared" si="66"/>
        <v>128.13253786537015</v>
      </c>
      <c r="AG188" s="36">
        <f t="shared" si="67"/>
        <v>128.4587217924574</v>
      </c>
      <c r="AH188" s="45">
        <f t="shared" si="68"/>
        <v>668.14180931445014</v>
      </c>
    </row>
    <row r="189" spans="1:34" s="32" customFormat="1" ht="12.75" customHeight="1" x14ac:dyDescent="0.2">
      <c r="A189" s="7" t="s">
        <v>363</v>
      </c>
      <c r="B189" s="7" t="s">
        <v>360</v>
      </c>
      <c r="C189" s="7" t="s">
        <v>194</v>
      </c>
      <c r="D189" s="7" t="s">
        <v>58</v>
      </c>
      <c r="E189" s="98">
        <f t="shared" si="58"/>
        <v>0</v>
      </c>
      <c r="F189" s="98">
        <f t="shared" si="59"/>
        <v>0</v>
      </c>
      <c r="G189" s="98">
        <f t="shared" si="60"/>
        <v>0</v>
      </c>
      <c r="H189" s="98">
        <f t="shared" si="61"/>
        <v>0</v>
      </c>
      <c r="I189" s="98">
        <f t="shared" si="62"/>
        <v>0</v>
      </c>
      <c r="J189" s="43">
        <f t="shared" si="62"/>
        <v>0</v>
      </c>
      <c r="K189" s="98"/>
      <c r="L189" s="98"/>
      <c r="M189" s="98"/>
      <c r="N189" s="98"/>
      <c r="O189" s="98"/>
      <c r="P189" s="43">
        <f t="shared" si="56"/>
        <v>0</v>
      </c>
      <c r="Q189" s="38"/>
      <c r="R189" s="35"/>
      <c r="S189" s="35"/>
      <c r="T189" s="35">
        <v>201</v>
      </c>
      <c r="U189" s="35"/>
      <c r="V189" s="43">
        <f t="shared" si="55"/>
        <v>201</v>
      </c>
      <c r="W189" s="37">
        <f>Q189*('Labour cost esc'!J$14-1)</f>
        <v>0</v>
      </c>
      <c r="X189" s="36">
        <f>R189*('Labour cost esc'!K$14-1)</f>
        <v>0</v>
      </c>
      <c r="Y189" s="36">
        <f>S189*('Labour cost esc'!L$14-1)</f>
        <v>0</v>
      </c>
      <c r="Z189" s="36">
        <f>T189*('Labour cost esc'!M$14-1)</f>
        <v>10.103607466716406</v>
      </c>
      <c r="AA189" s="36">
        <f>U189*('Labour cost esc'!N$14-1)</f>
        <v>0</v>
      </c>
      <c r="AB189" s="43">
        <f t="shared" si="57"/>
        <v>10.103607466716406</v>
      </c>
      <c r="AC189" s="37">
        <f t="shared" si="63"/>
        <v>0</v>
      </c>
      <c r="AD189" s="36">
        <f t="shared" si="64"/>
        <v>0</v>
      </c>
      <c r="AE189" s="36">
        <f t="shared" si="65"/>
        <v>0</v>
      </c>
      <c r="AF189" s="36">
        <f t="shared" si="66"/>
        <v>211.1036074667164</v>
      </c>
      <c r="AG189" s="36">
        <f t="shared" si="67"/>
        <v>0</v>
      </c>
      <c r="AH189" s="45">
        <f t="shared" si="68"/>
        <v>211.1036074667164</v>
      </c>
    </row>
    <row r="190" spans="1:34" s="32" customFormat="1" ht="12.75" customHeight="1" x14ac:dyDescent="0.2">
      <c r="A190" s="7" t="s">
        <v>364</v>
      </c>
      <c r="B190" s="7" t="s">
        <v>360</v>
      </c>
      <c r="C190" s="7" t="s">
        <v>89</v>
      </c>
      <c r="D190" s="7" t="s">
        <v>58</v>
      </c>
      <c r="E190" s="98">
        <f t="shared" si="58"/>
        <v>0</v>
      </c>
      <c r="F190" s="98">
        <f t="shared" si="59"/>
        <v>0</v>
      </c>
      <c r="G190" s="98">
        <f t="shared" si="60"/>
        <v>0</v>
      </c>
      <c r="H190" s="98">
        <f t="shared" si="61"/>
        <v>0</v>
      </c>
      <c r="I190" s="98">
        <f t="shared" si="62"/>
        <v>0</v>
      </c>
      <c r="J190" s="43">
        <f t="shared" si="62"/>
        <v>0</v>
      </c>
      <c r="K190" s="98"/>
      <c r="L190" s="98"/>
      <c r="M190" s="98"/>
      <c r="N190" s="98"/>
      <c r="O190" s="98"/>
      <c r="P190" s="43">
        <f t="shared" si="56"/>
        <v>0</v>
      </c>
      <c r="Q190" s="38">
        <v>300</v>
      </c>
      <c r="R190" s="35">
        <v>300</v>
      </c>
      <c r="S190" s="35">
        <v>300</v>
      </c>
      <c r="T190" s="35">
        <v>300</v>
      </c>
      <c r="U190" s="35">
        <v>300</v>
      </c>
      <c r="V190" s="43">
        <f t="shared" si="55"/>
        <v>1500</v>
      </c>
      <c r="W190" s="37">
        <f>Q190*('Labour cost esc'!J$14-1)</f>
        <v>12.685935683304074</v>
      </c>
      <c r="X190" s="36">
        <f>R190*('Labour cost esc'!K$14-1)</f>
        <v>13.481932766834092</v>
      </c>
      <c r="Y190" s="36">
        <f>S190*('Labour cost esc'!L$14-1)</f>
        <v>14.279956201039568</v>
      </c>
      <c r="Z190" s="36">
        <f>T190*('Labour cost esc'!M$14-1)</f>
        <v>15.080011144352845</v>
      </c>
      <c r="AA190" s="36">
        <f>U190*('Labour cost esc'!N$14-1)</f>
        <v>15.882102768337836</v>
      </c>
      <c r="AB190" s="43">
        <f t="shared" si="57"/>
        <v>71.409938563868408</v>
      </c>
      <c r="AC190" s="37">
        <f t="shared" si="63"/>
        <v>312.68593568330408</v>
      </c>
      <c r="AD190" s="36">
        <f t="shared" si="64"/>
        <v>313.48193276683412</v>
      </c>
      <c r="AE190" s="36">
        <f t="shared" si="65"/>
        <v>314.27995620103957</v>
      </c>
      <c r="AF190" s="36">
        <f t="shared" si="66"/>
        <v>315.08001114435285</v>
      </c>
      <c r="AG190" s="36">
        <f t="shared" si="67"/>
        <v>315.88210276833786</v>
      </c>
      <c r="AH190" s="45">
        <f t="shared" si="68"/>
        <v>1571.4099385638688</v>
      </c>
    </row>
    <row r="191" spans="1:34" s="32" customFormat="1" ht="12.75" customHeight="1" x14ac:dyDescent="0.2">
      <c r="A191" s="7" t="s">
        <v>365</v>
      </c>
      <c r="B191" s="7" t="s">
        <v>360</v>
      </c>
      <c r="C191" s="7" t="s">
        <v>89</v>
      </c>
      <c r="D191" s="7" t="s">
        <v>52</v>
      </c>
      <c r="E191" s="98">
        <f t="shared" si="58"/>
        <v>0</v>
      </c>
      <c r="F191" s="98">
        <f t="shared" si="59"/>
        <v>0</v>
      </c>
      <c r="G191" s="98">
        <f t="shared" si="60"/>
        <v>0</v>
      </c>
      <c r="H191" s="98">
        <f t="shared" si="61"/>
        <v>0</v>
      </c>
      <c r="I191" s="98">
        <f t="shared" si="62"/>
        <v>0</v>
      </c>
      <c r="J191" s="43">
        <f t="shared" si="62"/>
        <v>0</v>
      </c>
      <c r="K191" s="98"/>
      <c r="L191" s="98"/>
      <c r="M191" s="98"/>
      <c r="N191" s="98"/>
      <c r="O191" s="98"/>
      <c r="P191" s="43">
        <f t="shared" si="56"/>
        <v>0</v>
      </c>
      <c r="Q191" s="38">
        <v>224</v>
      </c>
      <c r="R191" s="35">
        <v>224</v>
      </c>
      <c r="S191" s="35">
        <v>56</v>
      </c>
      <c r="T191" s="35">
        <v>0</v>
      </c>
      <c r="U191" s="35">
        <v>0</v>
      </c>
      <c r="V191" s="43">
        <f t="shared" si="55"/>
        <v>504</v>
      </c>
      <c r="W191" s="37">
        <f>Q191*('Labour cost esc'!J$14-1)</f>
        <v>9.4721653102003742</v>
      </c>
      <c r="X191" s="36">
        <f>R191*('Labour cost esc'!K$14-1)</f>
        <v>10.066509799236123</v>
      </c>
      <c r="Y191" s="36">
        <f>S191*('Labour cost esc'!L$14-1)</f>
        <v>2.6655918241940526</v>
      </c>
      <c r="Z191" s="36">
        <f>T191*('Labour cost esc'!M$14-1)</f>
        <v>0</v>
      </c>
      <c r="AA191" s="36">
        <f>U191*('Labour cost esc'!N$14-1)</f>
        <v>0</v>
      </c>
      <c r="AB191" s="43">
        <f t="shared" si="57"/>
        <v>22.204266933630549</v>
      </c>
      <c r="AC191" s="37">
        <f t="shared" si="63"/>
        <v>233.47216531020038</v>
      </c>
      <c r="AD191" s="36">
        <f t="shared" si="64"/>
        <v>234.06650979923612</v>
      </c>
      <c r="AE191" s="36">
        <f t="shared" si="65"/>
        <v>58.665591824194053</v>
      </c>
      <c r="AF191" s="36">
        <f t="shared" si="66"/>
        <v>0</v>
      </c>
      <c r="AG191" s="36">
        <f t="shared" si="67"/>
        <v>0</v>
      </c>
      <c r="AH191" s="45">
        <f t="shared" si="68"/>
        <v>526.20426693363061</v>
      </c>
    </row>
    <row r="192" spans="1:34" s="32" customFormat="1" ht="12.75" customHeight="1" x14ac:dyDescent="0.2">
      <c r="A192" s="7" t="s">
        <v>366</v>
      </c>
      <c r="B192" s="7" t="s">
        <v>360</v>
      </c>
      <c r="C192" s="7" t="s">
        <v>89</v>
      </c>
      <c r="D192" s="7" t="s">
        <v>58</v>
      </c>
      <c r="E192" s="98">
        <f t="shared" si="58"/>
        <v>0</v>
      </c>
      <c r="F192" s="98">
        <f t="shared" si="59"/>
        <v>0</v>
      </c>
      <c r="G192" s="98">
        <f t="shared" si="60"/>
        <v>0</v>
      </c>
      <c r="H192" s="98">
        <f t="shared" si="61"/>
        <v>0</v>
      </c>
      <c r="I192" s="98">
        <f t="shared" si="62"/>
        <v>0</v>
      </c>
      <c r="J192" s="43">
        <f t="shared" si="62"/>
        <v>0</v>
      </c>
      <c r="K192" s="98"/>
      <c r="L192" s="98"/>
      <c r="M192" s="98"/>
      <c r="N192" s="98"/>
      <c r="O192" s="98"/>
      <c r="P192" s="43">
        <f t="shared" si="56"/>
        <v>0</v>
      </c>
      <c r="Q192" s="38">
        <v>300</v>
      </c>
      <c r="R192" s="35">
        <v>0</v>
      </c>
      <c r="S192" s="35">
        <v>0</v>
      </c>
      <c r="T192" s="35">
        <v>0</v>
      </c>
      <c r="U192" s="35">
        <v>0</v>
      </c>
      <c r="V192" s="43">
        <f t="shared" si="55"/>
        <v>300</v>
      </c>
      <c r="W192" s="37">
        <f>Q192*('Labour cost esc'!J$14-1)</f>
        <v>12.685935683304074</v>
      </c>
      <c r="X192" s="36">
        <f>R192*('Labour cost esc'!K$14-1)</f>
        <v>0</v>
      </c>
      <c r="Y192" s="36">
        <f>S192*('Labour cost esc'!L$14-1)</f>
        <v>0</v>
      </c>
      <c r="Z192" s="36">
        <f>T192*('Labour cost esc'!M$14-1)</f>
        <v>0</v>
      </c>
      <c r="AA192" s="36">
        <f>U192*('Labour cost esc'!N$14-1)</f>
        <v>0</v>
      </c>
      <c r="AB192" s="43">
        <f t="shared" si="57"/>
        <v>12.685935683304074</v>
      </c>
      <c r="AC192" s="37">
        <f t="shared" si="63"/>
        <v>312.68593568330408</v>
      </c>
      <c r="AD192" s="36">
        <f t="shared" si="64"/>
        <v>0</v>
      </c>
      <c r="AE192" s="36">
        <f t="shared" si="65"/>
        <v>0</v>
      </c>
      <c r="AF192" s="36">
        <f t="shared" si="66"/>
        <v>0</v>
      </c>
      <c r="AG192" s="36">
        <f t="shared" si="67"/>
        <v>0</v>
      </c>
      <c r="AH192" s="45">
        <f t="shared" si="68"/>
        <v>312.68593568330408</v>
      </c>
    </row>
    <row r="193" spans="1:34" s="32" customFormat="1" ht="12.75" customHeight="1" x14ac:dyDescent="0.2">
      <c r="A193" s="7" t="s">
        <v>367</v>
      </c>
      <c r="B193" s="7" t="s">
        <v>360</v>
      </c>
      <c r="C193" s="7" t="s">
        <v>89</v>
      </c>
      <c r="D193" s="7" t="s">
        <v>199</v>
      </c>
      <c r="E193" s="98">
        <f t="shared" si="58"/>
        <v>0</v>
      </c>
      <c r="F193" s="98">
        <f t="shared" si="59"/>
        <v>0</v>
      </c>
      <c r="G193" s="98">
        <f t="shared" si="60"/>
        <v>0</v>
      </c>
      <c r="H193" s="98">
        <f t="shared" si="61"/>
        <v>0</v>
      </c>
      <c r="I193" s="98">
        <f t="shared" si="62"/>
        <v>0</v>
      </c>
      <c r="J193" s="43">
        <f t="shared" si="62"/>
        <v>0</v>
      </c>
      <c r="K193" s="98"/>
      <c r="L193" s="98"/>
      <c r="M193" s="98"/>
      <c r="N193" s="98"/>
      <c r="O193" s="98"/>
      <c r="P193" s="43">
        <f t="shared" si="56"/>
        <v>0</v>
      </c>
      <c r="Q193" s="38">
        <v>200</v>
      </c>
      <c r="R193" s="35">
        <v>200</v>
      </c>
      <c r="S193" s="35"/>
      <c r="T193" s="35">
        <v>200</v>
      </c>
      <c r="U193" s="35"/>
      <c r="V193" s="43">
        <f t="shared" si="55"/>
        <v>600</v>
      </c>
      <c r="W193" s="37">
        <f>Q193*('Labour cost esc'!J$14-1)</f>
        <v>8.4572904555360484</v>
      </c>
      <c r="X193" s="36">
        <f>R193*('Labour cost esc'!K$14-1)</f>
        <v>8.9879551778893951</v>
      </c>
      <c r="Y193" s="36">
        <f>S193*('Labour cost esc'!L$14-1)</f>
        <v>0</v>
      </c>
      <c r="Z193" s="36">
        <f>T193*('Labour cost esc'!M$14-1)</f>
        <v>10.053340762901897</v>
      </c>
      <c r="AA193" s="36">
        <f>U193*('Labour cost esc'!N$14-1)</f>
        <v>0</v>
      </c>
      <c r="AB193" s="43">
        <f t="shared" si="57"/>
        <v>27.49858639632734</v>
      </c>
      <c r="AC193" s="37">
        <f t="shared" si="63"/>
        <v>208.45729045553605</v>
      </c>
      <c r="AD193" s="36">
        <f t="shared" si="64"/>
        <v>208.9879551778894</v>
      </c>
      <c r="AE193" s="36">
        <f t="shared" si="65"/>
        <v>0</v>
      </c>
      <c r="AF193" s="36">
        <f t="shared" si="66"/>
        <v>210.05334076290188</v>
      </c>
      <c r="AG193" s="36">
        <f t="shared" si="67"/>
        <v>0</v>
      </c>
      <c r="AH193" s="45">
        <f t="shared" si="68"/>
        <v>627.49858639632725</v>
      </c>
    </row>
    <row r="194" spans="1:34" s="32" customFormat="1" ht="12.75" customHeight="1" x14ac:dyDescent="0.2">
      <c r="A194" s="7" t="s">
        <v>368</v>
      </c>
      <c r="B194" s="7" t="s">
        <v>360</v>
      </c>
      <c r="C194" s="7" t="s">
        <v>89</v>
      </c>
      <c r="D194" s="7" t="s">
        <v>199</v>
      </c>
      <c r="E194" s="98">
        <f t="shared" si="58"/>
        <v>0</v>
      </c>
      <c r="F194" s="98">
        <f t="shared" si="59"/>
        <v>0</v>
      </c>
      <c r="G194" s="98">
        <f t="shared" si="60"/>
        <v>0</v>
      </c>
      <c r="H194" s="98">
        <f t="shared" si="61"/>
        <v>0</v>
      </c>
      <c r="I194" s="98">
        <f t="shared" si="62"/>
        <v>0</v>
      </c>
      <c r="J194" s="43">
        <f t="shared" si="62"/>
        <v>0</v>
      </c>
      <c r="K194" s="98"/>
      <c r="L194" s="98"/>
      <c r="M194" s="98"/>
      <c r="N194" s="98"/>
      <c r="O194" s="98"/>
      <c r="P194" s="43">
        <f t="shared" si="56"/>
        <v>0</v>
      </c>
      <c r="Q194" s="38">
        <v>0</v>
      </c>
      <c r="R194" s="35">
        <v>200</v>
      </c>
      <c r="S194" s="35">
        <v>200</v>
      </c>
      <c r="T194" s="35">
        <v>0</v>
      </c>
      <c r="U194" s="35">
        <v>0</v>
      </c>
      <c r="V194" s="43">
        <f t="shared" si="55"/>
        <v>400</v>
      </c>
      <c r="W194" s="37">
        <f>Q194*('Labour cost esc'!J$14-1)</f>
        <v>0</v>
      </c>
      <c r="X194" s="36">
        <f>R194*('Labour cost esc'!K$14-1)</f>
        <v>8.9879551778893951</v>
      </c>
      <c r="Y194" s="36">
        <f>S194*('Labour cost esc'!L$14-1)</f>
        <v>9.519970800693045</v>
      </c>
      <c r="Z194" s="36">
        <f>T194*('Labour cost esc'!M$14-1)</f>
        <v>0</v>
      </c>
      <c r="AA194" s="36">
        <f>U194*('Labour cost esc'!N$14-1)</f>
        <v>0</v>
      </c>
      <c r="AB194" s="43">
        <f t="shared" si="57"/>
        <v>18.507925978582442</v>
      </c>
      <c r="AC194" s="37">
        <f t="shared" si="63"/>
        <v>0</v>
      </c>
      <c r="AD194" s="36">
        <f t="shared" si="64"/>
        <v>208.9879551778894</v>
      </c>
      <c r="AE194" s="36">
        <f t="shared" si="65"/>
        <v>209.51997080069305</v>
      </c>
      <c r="AF194" s="36">
        <f t="shared" si="66"/>
        <v>0</v>
      </c>
      <c r="AG194" s="36">
        <f t="shared" si="67"/>
        <v>0</v>
      </c>
      <c r="AH194" s="45">
        <f t="shared" si="68"/>
        <v>418.50792597858242</v>
      </c>
    </row>
    <row r="195" spans="1:34" s="32" customFormat="1" ht="12.75" customHeight="1" x14ac:dyDescent="0.2">
      <c r="A195" s="7" t="s">
        <v>369</v>
      </c>
      <c r="B195" s="7" t="s">
        <v>360</v>
      </c>
      <c r="C195" s="7" t="s">
        <v>261</v>
      </c>
      <c r="D195" s="7" t="s">
        <v>52</v>
      </c>
      <c r="E195" s="98">
        <f t="shared" si="58"/>
        <v>0</v>
      </c>
      <c r="F195" s="98">
        <f t="shared" si="59"/>
        <v>0</v>
      </c>
      <c r="G195" s="98">
        <f t="shared" si="60"/>
        <v>0</v>
      </c>
      <c r="H195" s="98">
        <f t="shared" si="61"/>
        <v>0</v>
      </c>
      <c r="I195" s="98">
        <f t="shared" si="62"/>
        <v>0</v>
      </c>
      <c r="J195" s="43">
        <f t="shared" si="62"/>
        <v>0</v>
      </c>
      <c r="K195" s="98"/>
      <c r="L195" s="98"/>
      <c r="M195" s="98"/>
      <c r="N195" s="98"/>
      <c r="O195" s="98"/>
      <c r="P195" s="43">
        <f t="shared" si="56"/>
        <v>0</v>
      </c>
      <c r="Q195" s="38">
        <v>0</v>
      </c>
      <c r="R195" s="35">
        <v>0</v>
      </c>
      <c r="S195" s="35">
        <v>100</v>
      </c>
      <c r="T195" s="35">
        <v>100</v>
      </c>
      <c r="U195" s="35">
        <v>100</v>
      </c>
      <c r="V195" s="43">
        <f t="shared" si="55"/>
        <v>300</v>
      </c>
      <c r="W195" s="37">
        <f>Q195*('Labour cost esc'!J$14-1)</f>
        <v>0</v>
      </c>
      <c r="X195" s="36">
        <f>R195*('Labour cost esc'!K$14-1)</f>
        <v>0</v>
      </c>
      <c r="Y195" s="36">
        <f>S195*('Labour cost esc'!L$14-1)</f>
        <v>4.7599854003465225</v>
      </c>
      <c r="Z195" s="36">
        <f>T195*('Labour cost esc'!M$14-1)</f>
        <v>5.0266703814509484</v>
      </c>
      <c r="AA195" s="36">
        <f>U195*('Labour cost esc'!N$14-1)</f>
        <v>5.2940342561126119</v>
      </c>
      <c r="AB195" s="43">
        <f t="shared" si="57"/>
        <v>15.080690037910083</v>
      </c>
      <c r="AC195" s="37">
        <f t="shared" si="63"/>
        <v>0</v>
      </c>
      <c r="AD195" s="36">
        <f t="shared" si="64"/>
        <v>0</v>
      </c>
      <c r="AE195" s="36">
        <f t="shared" si="65"/>
        <v>104.75998540034652</v>
      </c>
      <c r="AF195" s="36">
        <f t="shared" si="66"/>
        <v>105.02667038145094</v>
      </c>
      <c r="AG195" s="36">
        <f t="shared" si="67"/>
        <v>105.29403425611261</v>
      </c>
      <c r="AH195" s="45">
        <f t="shared" si="68"/>
        <v>315.08069003791007</v>
      </c>
    </row>
    <row r="196" spans="1:34" s="32" customFormat="1" ht="12.75" customHeight="1" x14ac:dyDescent="0.2">
      <c r="A196" s="7" t="s">
        <v>370</v>
      </c>
      <c r="B196" s="7" t="s">
        <v>360</v>
      </c>
      <c r="C196" s="7" t="s">
        <v>230</v>
      </c>
      <c r="D196" s="7" t="s">
        <v>52</v>
      </c>
      <c r="E196" s="98">
        <f t="shared" si="58"/>
        <v>0</v>
      </c>
      <c r="F196" s="98">
        <f t="shared" si="59"/>
        <v>0</v>
      </c>
      <c r="G196" s="98">
        <f t="shared" si="60"/>
        <v>0</v>
      </c>
      <c r="H196" s="98">
        <f t="shared" si="61"/>
        <v>0</v>
      </c>
      <c r="I196" s="98">
        <f t="shared" si="62"/>
        <v>0</v>
      </c>
      <c r="J196" s="43">
        <f t="shared" si="62"/>
        <v>0</v>
      </c>
      <c r="K196" s="98"/>
      <c r="L196" s="98"/>
      <c r="M196" s="98"/>
      <c r="N196" s="98"/>
      <c r="O196" s="98"/>
      <c r="P196" s="43">
        <f t="shared" si="56"/>
        <v>0</v>
      </c>
      <c r="Q196" s="38">
        <v>100</v>
      </c>
      <c r="R196" s="35">
        <v>100</v>
      </c>
      <c r="S196" s="35"/>
      <c r="T196" s="35"/>
      <c r="U196" s="35"/>
      <c r="V196" s="43">
        <f t="shared" si="55"/>
        <v>200</v>
      </c>
      <c r="W196" s="37">
        <f>Q196*('Labour cost esc'!J$14-1)</f>
        <v>4.2286452277680242</v>
      </c>
      <c r="X196" s="36">
        <f>R196*('Labour cost esc'!K$14-1)</f>
        <v>4.4939775889446976</v>
      </c>
      <c r="Y196" s="36">
        <f>S196*('Labour cost esc'!L$14-1)</f>
        <v>0</v>
      </c>
      <c r="Z196" s="36">
        <f>T196*('Labour cost esc'!M$14-1)</f>
        <v>0</v>
      </c>
      <c r="AA196" s="36">
        <f>U196*('Labour cost esc'!N$14-1)</f>
        <v>0</v>
      </c>
      <c r="AB196" s="43">
        <f t="shared" si="57"/>
        <v>8.7226228167127218</v>
      </c>
      <c r="AC196" s="37">
        <f t="shared" si="63"/>
        <v>104.22864522776803</v>
      </c>
      <c r="AD196" s="36">
        <f t="shared" si="64"/>
        <v>104.4939775889447</v>
      </c>
      <c r="AE196" s="36">
        <f t="shared" si="65"/>
        <v>0</v>
      </c>
      <c r="AF196" s="36">
        <f t="shared" si="66"/>
        <v>0</v>
      </c>
      <c r="AG196" s="36">
        <f t="shared" si="67"/>
        <v>0</v>
      </c>
      <c r="AH196" s="45">
        <f t="shared" si="68"/>
        <v>208.72262281671271</v>
      </c>
    </row>
    <row r="197" spans="1:34" s="32" customFormat="1" ht="12.75" customHeight="1" x14ac:dyDescent="0.2">
      <c r="A197" s="7" t="s">
        <v>371</v>
      </c>
      <c r="B197" s="7" t="s">
        <v>360</v>
      </c>
      <c r="C197" s="7" t="s">
        <v>261</v>
      </c>
      <c r="D197" s="7" t="s">
        <v>199</v>
      </c>
      <c r="E197" s="98">
        <f t="shared" si="58"/>
        <v>0</v>
      </c>
      <c r="F197" s="98">
        <f t="shared" si="59"/>
        <v>0</v>
      </c>
      <c r="G197" s="98">
        <f t="shared" si="60"/>
        <v>0</v>
      </c>
      <c r="H197" s="98">
        <f t="shared" si="61"/>
        <v>0</v>
      </c>
      <c r="I197" s="98">
        <f t="shared" si="62"/>
        <v>0</v>
      </c>
      <c r="J197" s="43">
        <f t="shared" si="62"/>
        <v>0</v>
      </c>
      <c r="K197" s="98"/>
      <c r="L197" s="98"/>
      <c r="M197" s="98"/>
      <c r="N197" s="98"/>
      <c r="O197" s="98"/>
      <c r="P197" s="43">
        <f t="shared" si="56"/>
        <v>0</v>
      </c>
      <c r="Q197" s="38">
        <v>300</v>
      </c>
      <c r="R197" s="35">
        <v>300</v>
      </c>
      <c r="S197" s="35">
        <v>300</v>
      </c>
      <c r="T197" s="35">
        <v>300</v>
      </c>
      <c r="U197" s="35">
        <v>480</v>
      </c>
      <c r="V197" s="43">
        <f t="shared" si="55"/>
        <v>1680</v>
      </c>
      <c r="W197" s="37">
        <f>Q197*('Labour cost esc'!J$14-1)</f>
        <v>12.685935683304074</v>
      </c>
      <c r="X197" s="36">
        <f>R197*('Labour cost esc'!K$14-1)</f>
        <v>13.481932766834092</v>
      </c>
      <c r="Y197" s="36">
        <f>S197*('Labour cost esc'!L$14-1)</f>
        <v>14.279956201039568</v>
      </c>
      <c r="Z197" s="36">
        <f>T197*('Labour cost esc'!M$14-1)</f>
        <v>15.080011144352845</v>
      </c>
      <c r="AA197" s="36">
        <f>U197*('Labour cost esc'!N$14-1)</f>
        <v>25.411364429340537</v>
      </c>
      <c r="AB197" s="43">
        <f t="shared" si="57"/>
        <v>80.939200224871115</v>
      </c>
      <c r="AC197" s="37">
        <f t="shared" ref="AC197:AC204" si="69">Q197+W197</f>
        <v>312.68593568330408</v>
      </c>
      <c r="AD197" s="36">
        <f t="shared" ref="AD197:AD204" si="70">R197+X197</f>
        <v>313.48193276683412</v>
      </c>
      <c r="AE197" s="36">
        <f t="shared" ref="AE197:AE204" si="71">S197+Y197</f>
        <v>314.27995620103957</v>
      </c>
      <c r="AF197" s="36">
        <f t="shared" ref="AF197:AF204" si="72">T197+Z197</f>
        <v>315.08001114435285</v>
      </c>
      <c r="AG197" s="36">
        <f t="shared" ref="AG197:AG204" si="73">U197+AA197</f>
        <v>505.41136442934055</v>
      </c>
      <c r="AH197" s="45">
        <f t="shared" si="68"/>
        <v>1760.9392002248715</v>
      </c>
    </row>
    <row r="198" spans="1:34" s="32" customFormat="1" ht="12.75" customHeight="1" x14ac:dyDescent="0.2">
      <c r="A198" s="7" t="s">
        <v>372</v>
      </c>
      <c r="B198" s="7" t="s">
        <v>360</v>
      </c>
      <c r="C198" s="7" t="s">
        <v>219</v>
      </c>
      <c r="D198" s="7" t="s">
        <v>52</v>
      </c>
      <c r="E198" s="98">
        <f t="shared" si="58"/>
        <v>0</v>
      </c>
      <c r="F198" s="98">
        <f t="shared" si="59"/>
        <v>0</v>
      </c>
      <c r="G198" s="98">
        <f t="shared" si="60"/>
        <v>0</v>
      </c>
      <c r="H198" s="98">
        <f t="shared" si="61"/>
        <v>0</v>
      </c>
      <c r="I198" s="98">
        <f t="shared" si="62"/>
        <v>0</v>
      </c>
      <c r="J198" s="43">
        <f t="shared" si="62"/>
        <v>0</v>
      </c>
      <c r="K198" s="98"/>
      <c r="L198" s="98"/>
      <c r="M198" s="98"/>
      <c r="N198" s="98"/>
      <c r="O198" s="98"/>
      <c r="P198" s="43">
        <f t="shared" ref="P198:P204" si="74">SUM(K198:O198)</f>
        <v>0</v>
      </c>
      <c r="Q198" s="38">
        <v>100</v>
      </c>
      <c r="R198" s="35">
        <v>100</v>
      </c>
      <c r="S198" s="35">
        <v>100</v>
      </c>
      <c r="T198" s="35">
        <v>100</v>
      </c>
      <c r="U198" s="35">
        <v>100</v>
      </c>
      <c r="V198" s="43">
        <f t="shared" ref="V198:V204" si="75">SUM(Q198:U198)</f>
        <v>500</v>
      </c>
      <c r="W198" s="37">
        <f>Q198*('Labour cost esc'!J$14-1)</f>
        <v>4.2286452277680242</v>
      </c>
      <c r="X198" s="36">
        <f>R198*('Labour cost esc'!K$14-1)</f>
        <v>4.4939775889446976</v>
      </c>
      <c r="Y198" s="36">
        <f>S198*('Labour cost esc'!L$14-1)</f>
        <v>4.7599854003465225</v>
      </c>
      <c r="Z198" s="36">
        <f>T198*('Labour cost esc'!M$14-1)</f>
        <v>5.0266703814509484</v>
      </c>
      <c r="AA198" s="36">
        <f>U198*('Labour cost esc'!N$14-1)</f>
        <v>5.2940342561126119</v>
      </c>
      <c r="AB198" s="43">
        <f t="shared" si="57"/>
        <v>23.803312854622803</v>
      </c>
      <c r="AC198" s="37">
        <f t="shared" si="69"/>
        <v>104.22864522776803</v>
      </c>
      <c r="AD198" s="36">
        <f t="shared" si="70"/>
        <v>104.4939775889447</v>
      </c>
      <c r="AE198" s="36">
        <f t="shared" si="71"/>
        <v>104.75998540034652</v>
      </c>
      <c r="AF198" s="36">
        <f t="shared" si="72"/>
        <v>105.02667038145094</v>
      </c>
      <c r="AG198" s="36">
        <f t="shared" si="73"/>
        <v>105.29403425611261</v>
      </c>
      <c r="AH198" s="45">
        <f t="shared" si="68"/>
        <v>523.80331285462273</v>
      </c>
    </row>
    <row r="199" spans="1:34" s="32" customFormat="1" ht="12.75" customHeight="1" x14ac:dyDescent="0.2">
      <c r="A199" s="7" t="s">
        <v>373</v>
      </c>
      <c r="B199" s="7" t="s">
        <v>360</v>
      </c>
      <c r="C199" s="7" t="s">
        <v>48</v>
      </c>
      <c r="D199" s="7" t="s">
        <v>58</v>
      </c>
      <c r="E199" s="98">
        <f t="shared" si="58"/>
        <v>0</v>
      </c>
      <c r="F199" s="98">
        <f t="shared" si="59"/>
        <v>0</v>
      </c>
      <c r="G199" s="98">
        <f t="shared" si="60"/>
        <v>0</v>
      </c>
      <c r="H199" s="98">
        <f t="shared" si="61"/>
        <v>0</v>
      </c>
      <c r="I199" s="98">
        <f t="shared" si="62"/>
        <v>0</v>
      </c>
      <c r="J199" s="43">
        <f t="shared" si="62"/>
        <v>0</v>
      </c>
      <c r="K199" s="98"/>
      <c r="L199" s="98"/>
      <c r="M199" s="98"/>
      <c r="N199" s="98"/>
      <c r="O199" s="98"/>
      <c r="P199" s="43">
        <f t="shared" si="74"/>
        <v>0</v>
      </c>
      <c r="Q199" s="38">
        <v>350</v>
      </c>
      <c r="R199" s="35">
        <v>0</v>
      </c>
      <c r="S199" s="35">
        <v>0</v>
      </c>
      <c r="T199" s="35">
        <v>0</v>
      </c>
      <c r="U199" s="35">
        <v>0</v>
      </c>
      <c r="V199" s="43">
        <f t="shared" si="75"/>
        <v>350</v>
      </c>
      <c r="W199" s="37">
        <f>Q199*('Labour cost esc'!J$14-1)</f>
        <v>14.800258297188085</v>
      </c>
      <c r="X199" s="36">
        <f>R199*('Labour cost esc'!K$14-1)</f>
        <v>0</v>
      </c>
      <c r="Y199" s="36">
        <f>S199*('Labour cost esc'!L$14-1)</f>
        <v>0</v>
      </c>
      <c r="Z199" s="36">
        <f>T199*('Labour cost esc'!M$14-1)</f>
        <v>0</v>
      </c>
      <c r="AA199" s="36">
        <f>U199*('Labour cost esc'!N$14-1)</f>
        <v>0</v>
      </c>
      <c r="AB199" s="43">
        <f t="shared" si="57"/>
        <v>14.800258297188085</v>
      </c>
      <c r="AC199" s="37">
        <f t="shared" si="69"/>
        <v>364.80025829718807</v>
      </c>
      <c r="AD199" s="36">
        <f t="shared" si="70"/>
        <v>0</v>
      </c>
      <c r="AE199" s="36">
        <f t="shared" si="71"/>
        <v>0</v>
      </c>
      <c r="AF199" s="36">
        <f t="shared" si="72"/>
        <v>0</v>
      </c>
      <c r="AG199" s="36">
        <f t="shared" si="73"/>
        <v>0</v>
      </c>
      <c r="AH199" s="45">
        <f t="shared" si="68"/>
        <v>364.80025829718807</v>
      </c>
    </row>
    <row r="200" spans="1:34" s="32" customFormat="1" ht="12.75" customHeight="1" x14ac:dyDescent="0.2">
      <c r="A200" s="7" t="s">
        <v>374</v>
      </c>
      <c r="B200" s="7" t="s">
        <v>360</v>
      </c>
      <c r="C200" s="7" t="s">
        <v>48</v>
      </c>
      <c r="D200" s="7" t="s">
        <v>58</v>
      </c>
      <c r="E200" s="98">
        <f t="shared" si="58"/>
        <v>0</v>
      </c>
      <c r="F200" s="98">
        <f t="shared" si="59"/>
        <v>0</v>
      </c>
      <c r="G200" s="98">
        <f t="shared" si="60"/>
        <v>0</v>
      </c>
      <c r="H200" s="98">
        <f t="shared" si="61"/>
        <v>0</v>
      </c>
      <c r="I200" s="98">
        <f t="shared" si="62"/>
        <v>0</v>
      </c>
      <c r="J200" s="43">
        <f t="shared" si="62"/>
        <v>0</v>
      </c>
      <c r="K200" s="98"/>
      <c r="L200" s="98"/>
      <c r="M200" s="98"/>
      <c r="N200" s="98"/>
      <c r="O200" s="98"/>
      <c r="P200" s="43">
        <f t="shared" si="74"/>
        <v>0</v>
      </c>
      <c r="Q200" s="38">
        <v>40</v>
      </c>
      <c r="R200" s="35">
        <v>40</v>
      </c>
      <c r="S200" s="35">
        <v>40</v>
      </c>
      <c r="T200" s="35">
        <v>40</v>
      </c>
      <c r="U200" s="35">
        <v>40</v>
      </c>
      <c r="V200" s="43">
        <f t="shared" si="75"/>
        <v>200</v>
      </c>
      <c r="W200" s="37">
        <f>Q200*('Labour cost esc'!J$14-1)</f>
        <v>1.6914580911072097</v>
      </c>
      <c r="X200" s="36">
        <f>R200*('Labour cost esc'!K$14-1)</f>
        <v>1.797591035577879</v>
      </c>
      <c r="Y200" s="36">
        <f>S200*('Labour cost esc'!L$14-1)</f>
        <v>1.903994160138609</v>
      </c>
      <c r="Z200" s="36">
        <f>T200*('Labour cost esc'!M$14-1)</f>
        <v>2.0106681525803793</v>
      </c>
      <c r="AA200" s="36">
        <f>U200*('Labour cost esc'!N$14-1)</f>
        <v>2.1176137024450448</v>
      </c>
      <c r="AB200" s="43">
        <f t="shared" si="57"/>
        <v>9.5213251418491218</v>
      </c>
      <c r="AC200" s="37">
        <f t="shared" si="69"/>
        <v>41.691458091107208</v>
      </c>
      <c r="AD200" s="36">
        <f t="shared" si="70"/>
        <v>41.797591035577881</v>
      </c>
      <c r="AE200" s="36">
        <f t="shared" si="71"/>
        <v>41.903994160138609</v>
      </c>
      <c r="AF200" s="36">
        <f t="shared" si="72"/>
        <v>42.010668152580379</v>
      </c>
      <c r="AG200" s="36">
        <f t="shared" si="73"/>
        <v>42.117613702445041</v>
      </c>
      <c r="AH200" s="45">
        <f t="shared" si="68"/>
        <v>209.5213251418491</v>
      </c>
    </row>
    <row r="201" spans="1:34" s="32" customFormat="1" ht="12.75" customHeight="1" x14ac:dyDescent="0.2">
      <c r="A201" s="7" t="s">
        <v>375</v>
      </c>
      <c r="B201" s="7" t="s">
        <v>360</v>
      </c>
      <c r="C201" s="7" t="s">
        <v>48</v>
      </c>
      <c r="D201" s="7" t="s">
        <v>52</v>
      </c>
      <c r="E201" s="98">
        <f t="shared" si="58"/>
        <v>0</v>
      </c>
      <c r="F201" s="98">
        <f t="shared" si="59"/>
        <v>0</v>
      </c>
      <c r="G201" s="98">
        <f t="shared" si="60"/>
        <v>0</v>
      </c>
      <c r="H201" s="98">
        <f t="shared" si="61"/>
        <v>0</v>
      </c>
      <c r="I201" s="98">
        <f t="shared" si="62"/>
        <v>0</v>
      </c>
      <c r="J201" s="43">
        <f t="shared" si="62"/>
        <v>0</v>
      </c>
      <c r="K201" s="98"/>
      <c r="L201" s="98"/>
      <c r="M201" s="98"/>
      <c r="N201" s="98"/>
      <c r="O201" s="98"/>
      <c r="P201" s="43">
        <f t="shared" si="74"/>
        <v>0</v>
      </c>
      <c r="Q201" s="38">
        <v>100</v>
      </c>
      <c r="R201" s="35">
        <v>100</v>
      </c>
      <c r="S201" s="35">
        <v>100</v>
      </c>
      <c r="T201" s="35">
        <v>0</v>
      </c>
      <c r="U201" s="35">
        <v>0</v>
      </c>
      <c r="V201" s="43">
        <f t="shared" si="75"/>
        <v>300</v>
      </c>
      <c r="W201" s="37">
        <f>Q201*('Labour cost esc'!J$14-1)</f>
        <v>4.2286452277680242</v>
      </c>
      <c r="X201" s="36">
        <f>R201*('Labour cost esc'!K$14-1)</f>
        <v>4.4939775889446976</v>
      </c>
      <c r="Y201" s="36">
        <f>S201*('Labour cost esc'!L$14-1)</f>
        <v>4.7599854003465225</v>
      </c>
      <c r="Z201" s="36">
        <f>T201*('Labour cost esc'!M$14-1)</f>
        <v>0</v>
      </c>
      <c r="AA201" s="36">
        <f>U201*('Labour cost esc'!N$14-1)</f>
        <v>0</v>
      </c>
      <c r="AB201" s="43">
        <f t="shared" si="57"/>
        <v>13.482608217059244</v>
      </c>
      <c r="AC201" s="37">
        <f t="shared" si="69"/>
        <v>104.22864522776803</v>
      </c>
      <c r="AD201" s="36">
        <f t="shared" si="70"/>
        <v>104.4939775889447</v>
      </c>
      <c r="AE201" s="36">
        <f t="shared" si="71"/>
        <v>104.75998540034652</v>
      </c>
      <c r="AF201" s="36">
        <f t="shared" si="72"/>
        <v>0</v>
      </c>
      <c r="AG201" s="36">
        <f t="shared" si="73"/>
        <v>0</v>
      </c>
      <c r="AH201" s="45">
        <f t="shared" si="68"/>
        <v>313.48260821705924</v>
      </c>
    </row>
    <row r="202" spans="1:34" s="32" customFormat="1" ht="12.75" customHeight="1" x14ac:dyDescent="0.2">
      <c r="A202" s="7" t="s">
        <v>376</v>
      </c>
      <c r="B202" s="7" t="s">
        <v>360</v>
      </c>
      <c r="C202" s="7" t="s">
        <v>261</v>
      </c>
      <c r="D202" s="7" t="s">
        <v>199</v>
      </c>
      <c r="E202" s="98">
        <f t="shared" si="58"/>
        <v>0</v>
      </c>
      <c r="F202" s="98">
        <f t="shared" si="59"/>
        <v>0</v>
      </c>
      <c r="G202" s="98">
        <f t="shared" si="60"/>
        <v>0</v>
      </c>
      <c r="H202" s="98">
        <f t="shared" si="61"/>
        <v>0</v>
      </c>
      <c r="I202" s="98">
        <f t="shared" si="62"/>
        <v>0</v>
      </c>
      <c r="J202" s="43">
        <f t="shared" si="62"/>
        <v>0</v>
      </c>
      <c r="K202" s="98"/>
      <c r="L202" s="98"/>
      <c r="M202" s="98"/>
      <c r="N202" s="98"/>
      <c r="O202" s="98"/>
      <c r="P202" s="43">
        <f t="shared" si="74"/>
        <v>0</v>
      </c>
      <c r="Q202" s="38">
        <v>0</v>
      </c>
      <c r="R202" s="35">
        <v>6100</v>
      </c>
      <c r="S202" s="35">
        <v>500</v>
      </c>
      <c r="T202" s="35">
        <v>6100</v>
      </c>
      <c r="U202" s="35">
        <v>2000</v>
      </c>
      <c r="V202" s="43">
        <f t="shared" si="75"/>
        <v>14700</v>
      </c>
      <c r="W202" s="37">
        <f>Q202*('Labour cost esc'!J$14-1)</f>
        <v>0</v>
      </c>
      <c r="X202" s="36">
        <f>R202*('Labour cost esc'!K$14-1)</f>
        <v>274.13263292562652</v>
      </c>
      <c r="Y202" s="36">
        <f>S202*('Labour cost esc'!L$14-1)</f>
        <v>23.799927001732613</v>
      </c>
      <c r="Z202" s="36">
        <f>T202*('Labour cost esc'!M$14-1)</f>
        <v>306.62689326850784</v>
      </c>
      <c r="AA202" s="36">
        <f>U202*('Labour cost esc'!N$14-1)</f>
        <v>105.88068512225223</v>
      </c>
      <c r="AB202" s="43">
        <f t="shared" si="57"/>
        <v>710.44013831811924</v>
      </c>
      <c r="AC202" s="37">
        <f t="shared" si="69"/>
        <v>0</v>
      </c>
      <c r="AD202" s="36">
        <f t="shared" si="70"/>
        <v>6374.1326329256262</v>
      </c>
      <c r="AE202" s="36">
        <f t="shared" si="71"/>
        <v>523.79992700173261</v>
      </c>
      <c r="AF202" s="36">
        <f t="shared" si="72"/>
        <v>6406.626893268508</v>
      </c>
      <c r="AG202" s="36">
        <f t="shared" si="73"/>
        <v>2105.8806851222521</v>
      </c>
      <c r="AH202" s="45">
        <f t="shared" si="68"/>
        <v>15410.440138318119</v>
      </c>
    </row>
    <row r="203" spans="1:34" s="32" customFormat="1" ht="12.75" customHeight="1" x14ac:dyDescent="0.2">
      <c r="A203" s="7" t="s">
        <v>377</v>
      </c>
      <c r="B203" s="7" t="s">
        <v>360</v>
      </c>
      <c r="C203" s="7" t="s">
        <v>89</v>
      </c>
      <c r="D203" s="7" t="s">
        <v>199</v>
      </c>
      <c r="E203" s="98">
        <f t="shared" si="58"/>
        <v>0</v>
      </c>
      <c r="F203" s="98">
        <f t="shared" si="59"/>
        <v>0</v>
      </c>
      <c r="G203" s="98">
        <f t="shared" si="60"/>
        <v>0</v>
      </c>
      <c r="H203" s="98">
        <f t="shared" si="61"/>
        <v>0</v>
      </c>
      <c r="I203" s="98">
        <f t="shared" si="62"/>
        <v>0</v>
      </c>
      <c r="J203" s="43">
        <f t="shared" si="62"/>
        <v>0</v>
      </c>
      <c r="K203" s="98"/>
      <c r="L203" s="98"/>
      <c r="M203" s="98"/>
      <c r="N203" s="98"/>
      <c r="O203" s="98"/>
      <c r="P203" s="43">
        <f t="shared" si="74"/>
        <v>0</v>
      </c>
      <c r="Q203" s="38">
        <v>75</v>
      </c>
      <c r="R203" s="35">
        <v>75</v>
      </c>
      <c r="S203" s="35">
        <v>0</v>
      </c>
      <c r="T203" s="35">
        <v>0</v>
      </c>
      <c r="U203" s="35">
        <v>0</v>
      </c>
      <c r="V203" s="43">
        <f t="shared" si="75"/>
        <v>150</v>
      </c>
      <c r="W203" s="37">
        <f>Q203*('Labour cost esc'!J$14-1)</f>
        <v>3.1714839208260184</v>
      </c>
      <c r="X203" s="36">
        <f>R203*('Labour cost esc'!K$14-1)</f>
        <v>3.370483191708523</v>
      </c>
      <c r="Y203" s="36">
        <f>S203*('Labour cost esc'!L$14-1)</f>
        <v>0</v>
      </c>
      <c r="Z203" s="36">
        <f>T203*('Labour cost esc'!M$14-1)</f>
        <v>0</v>
      </c>
      <c r="AA203" s="36">
        <f>U203*('Labour cost esc'!N$14-1)</f>
        <v>0</v>
      </c>
      <c r="AB203" s="43">
        <f t="shared" si="57"/>
        <v>6.5419671125345413</v>
      </c>
      <c r="AC203" s="37">
        <f t="shared" si="69"/>
        <v>78.17148392082602</v>
      </c>
      <c r="AD203" s="36">
        <f t="shared" si="70"/>
        <v>78.37048319170853</v>
      </c>
      <c r="AE203" s="36">
        <f t="shared" si="71"/>
        <v>0</v>
      </c>
      <c r="AF203" s="36">
        <f t="shared" si="72"/>
        <v>0</v>
      </c>
      <c r="AG203" s="36">
        <f t="shared" si="73"/>
        <v>0</v>
      </c>
      <c r="AH203" s="45">
        <f t="shared" si="68"/>
        <v>156.54196711253456</v>
      </c>
    </row>
    <row r="204" spans="1:34" s="32" customFormat="1" ht="12.75" customHeight="1" x14ac:dyDescent="0.2">
      <c r="A204" s="7" t="s">
        <v>378</v>
      </c>
      <c r="B204" s="7" t="s">
        <v>360</v>
      </c>
      <c r="C204" s="7" t="s">
        <v>195</v>
      </c>
      <c r="D204" s="7" t="s">
        <v>52</v>
      </c>
      <c r="E204" s="98">
        <f t="shared" si="58"/>
        <v>0</v>
      </c>
      <c r="F204" s="98">
        <f t="shared" si="59"/>
        <v>0</v>
      </c>
      <c r="G204" s="98">
        <f t="shared" si="60"/>
        <v>0</v>
      </c>
      <c r="H204" s="98">
        <f t="shared" si="61"/>
        <v>0</v>
      </c>
      <c r="I204" s="98">
        <f t="shared" si="62"/>
        <v>0</v>
      </c>
      <c r="J204" s="43">
        <f t="shared" si="62"/>
        <v>0</v>
      </c>
      <c r="K204" s="98"/>
      <c r="L204" s="98"/>
      <c r="M204" s="98"/>
      <c r="N204" s="98"/>
      <c r="O204" s="98"/>
      <c r="P204" s="43">
        <f t="shared" si="74"/>
        <v>0</v>
      </c>
      <c r="Q204" s="38">
        <v>90</v>
      </c>
      <c r="R204" s="35">
        <v>90</v>
      </c>
      <c r="S204" s="35">
        <v>90</v>
      </c>
      <c r="T204" s="35">
        <v>90</v>
      </c>
      <c r="U204" s="35">
        <v>90</v>
      </c>
      <c r="V204" s="43">
        <f t="shared" si="75"/>
        <v>450</v>
      </c>
      <c r="W204" s="37">
        <f>Q204*('Labour cost esc'!J$14-1)</f>
        <v>3.8057807049912218</v>
      </c>
      <c r="X204" s="36">
        <f>R204*('Labour cost esc'!K$14-1)</f>
        <v>4.0445798300502283</v>
      </c>
      <c r="Y204" s="36">
        <f>S204*('Labour cost esc'!L$14-1)</f>
        <v>4.2839868603118703</v>
      </c>
      <c r="Z204" s="36">
        <f>T204*('Labour cost esc'!M$14-1)</f>
        <v>4.5240033433058535</v>
      </c>
      <c r="AA204" s="36">
        <f>U204*('Labour cost esc'!N$14-1)</f>
        <v>4.7646308305013507</v>
      </c>
      <c r="AB204" s="43">
        <f t="shared" si="57"/>
        <v>21.422981569160523</v>
      </c>
      <c r="AC204" s="37">
        <f t="shared" si="69"/>
        <v>93.805780704991221</v>
      </c>
      <c r="AD204" s="36">
        <f t="shared" si="70"/>
        <v>94.044579830050225</v>
      </c>
      <c r="AE204" s="36">
        <f t="shared" si="71"/>
        <v>94.28398686031187</v>
      </c>
      <c r="AF204" s="36">
        <f t="shared" si="72"/>
        <v>94.52400334330585</v>
      </c>
      <c r="AG204" s="36">
        <f t="shared" si="73"/>
        <v>94.764630830501346</v>
      </c>
      <c r="AH204" s="45">
        <f t="shared" si="68"/>
        <v>471.42298156916047</v>
      </c>
    </row>
  </sheetData>
  <autoFilter ref="A4:AH204" xr:uid="{00000000-0001-0000-0300-000000000000}"/>
  <mergeCells count="5">
    <mergeCell ref="AC3:AH3"/>
    <mergeCell ref="W3:AB3"/>
    <mergeCell ref="Q3:V3"/>
    <mergeCell ref="K3:P3"/>
    <mergeCell ref="E3:J3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theme="0" tint="-0.249977111117893"/>
  </sheetPr>
  <dimension ref="A1"/>
  <sheetViews>
    <sheetView workbookViewId="0"/>
  </sheetViews>
  <sheetFormatPr defaultColWidth="8.85546875" defaultRowHeight="12.75" x14ac:dyDescent="0.2"/>
  <cols>
    <col min="1" max="16384" width="8.85546875" style="1"/>
  </cols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4">
    <tabColor rgb="FF003C71"/>
  </sheetPr>
  <dimension ref="A1:G28"/>
  <sheetViews>
    <sheetView zoomScaleNormal="100" workbookViewId="0"/>
  </sheetViews>
  <sheetFormatPr defaultColWidth="8.7109375" defaultRowHeight="12.75" x14ac:dyDescent="0.2"/>
  <cols>
    <col min="1" max="1" width="40.42578125" style="6" customWidth="1"/>
    <col min="2" max="2" width="10.28515625" style="6" bestFit="1" customWidth="1"/>
    <col min="3" max="6" width="8.85546875" style="6" bestFit="1" customWidth="1"/>
    <col min="7" max="7" width="9.7109375" style="6" bestFit="1" customWidth="1"/>
    <col min="8" max="16384" width="8.7109375" style="6"/>
  </cols>
  <sheetData>
    <row r="1" spans="1:7" s="5" customFormat="1" ht="14.25" x14ac:dyDescent="0.2">
      <c r="A1" s="70" t="s">
        <v>379</v>
      </c>
      <c r="B1" s="59"/>
      <c r="C1" s="59"/>
      <c r="D1" s="59"/>
      <c r="E1" s="59"/>
      <c r="F1" s="59"/>
      <c r="G1" s="59"/>
    </row>
    <row r="2" spans="1:7" s="5" customFormat="1" ht="14.25" x14ac:dyDescent="0.2">
      <c r="A2" s="70" t="s">
        <v>380</v>
      </c>
      <c r="B2" s="59"/>
      <c r="C2" s="59"/>
      <c r="D2" s="59"/>
      <c r="E2" s="59"/>
      <c r="F2" s="59"/>
      <c r="G2" s="59"/>
    </row>
    <row r="3" spans="1:7" x14ac:dyDescent="0.2">
      <c r="A3" s="61" t="s">
        <v>14</v>
      </c>
      <c r="B3" s="62">
        <v>2026</v>
      </c>
      <c r="C3" s="62">
        <v>2027</v>
      </c>
      <c r="D3" s="62">
        <v>2028</v>
      </c>
      <c r="E3" s="62">
        <v>2029</v>
      </c>
      <c r="F3" s="62">
        <v>2030</v>
      </c>
      <c r="G3" s="63" t="s">
        <v>381</v>
      </c>
    </row>
    <row r="4" spans="1:7" s="20" customFormat="1" x14ac:dyDescent="0.2">
      <c r="A4" s="7" t="s">
        <v>382</v>
      </c>
      <c r="B4" s="27">
        <f>SUM('Capex calcs'!Q:Q)-B19</f>
        <v>60789.78877003894</v>
      </c>
      <c r="C4" s="27">
        <f>SUM('Capex calcs'!R:R)-C19</f>
        <v>73309.454505551286</v>
      </c>
      <c r="D4" s="27">
        <f>SUM('Capex calcs'!S:S)-D19</f>
        <v>61676.682837898014</v>
      </c>
      <c r="E4" s="27">
        <f>SUM('Capex calcs'!T:T)-E19</f>
        <v>50941.066918606419</v>
      </c>
      <c r="F4" s="27">
        <f>SUM('Capex calcs'!U:U)-F19</f>
        <v>38578.173550038919</v>
      </c>
      <c r="G4" s="27">
        <f>SUM('Capex calcs'!V:V)-G19</f>
        <v>285295.16658213356</v>
      </c>
    </row>
    <row r="5" spans="1:7" x14ac:dyDescent="0.2">
      <c r="A5" s="7" t="s">
        <v>383</v>
      </c>
      <c r="B5" s="27">
        <f>SUM('Capex calcs'!W:W)-B20</f>
        <v>2570.5845017945148</v>
      </c>
      <c r="C5" s="27">
        <f>SUM('Capex calcs'!X:X)-C20</f>
        <v>3294.5104560570862</v>
      </c>
      <c r="D5" s="27">
        <f>SUM('Capex calcs'!Y:Y)-D20</f>
        <v>2935.8010985019737</v>
      </c>
      <c r="E5" s="27">
        <f>SUM('Capex calcs'!Z:Z)-E20</f>
        <v>2560.6395227926969</v>
      </c>
      <c r="F5" s="27">
        <f>SUM('Capex calcs'!AA:AA)-F20</f>
        <v>2042.3417231216347</v>
      </c>
      <c r="G5" s="27">
        <f>SUM('Capex calcs'!AB:AB)-G20</f>
        <v>13403.877302267902</v>
      </c>
    </row>
    <row r="6" spans="1:7" x14ac:dyDescent="0.2">
      <c r="A6" s="28" t="s">
        <v>384</v>
      </c>
      <c r="B6" s="29">
        <f t="shared" ref="B6:G6" si="0">SUM(B4:B5)</f>
        <v>63360.373271833458</v>
      </c>
      <c r="C6" s="29">
        <f t="shared" si="0"/>
        <v>76603.964961608377</v>
      </c>
      <c r="D6" s="29">
        <f t="shared" si="0"/>
        <v>64612.483936399985</v>
      </c>
      <c r="E6" s="29">
        <f t="shared" si="0"/>
        <v>53501.706441399117</v>
      </c>
      <c r="F6" s="29">
        <f t="shared" si="0"/>
        <v>40620.515273160556</v>
      </c>
      <c r="G6" s="29">
        <f t="shared" si="0"/>
        <v>298699.04388440144</v>
      </c>
    </row>
    <row r="7" spans="1:7" s="13" customFormat="1" x14ac:dyDescent="0.2"/>
    <row r="8" spans="1:7" s="5" customFormat="1" ht="14.25" x14ac:dyDescent="0.2">
      <c r="A8" s="70" t="s">
        <v>379</v>
      </c>
      <c r="B8" s="59"/>
      <c r="C8" s="59"/>
      <c r="D8" s="59"/>
      <c r="E8" s="59"/>
      <c r="F8" s="59"/>
      <c r="G8" s="59"/>
    </row>
    <row r="9" spans="1:7" s="5" customFormat="1" ht="14.25" x14ac:dyDescent="0.2">
      <c r="A9" s="70" t="s">
        <v>439</v>
      </c>
      <c r="B9" s="59"/>
      <c r="C9" s="59"/>
      <c r="D9" s="59"/>
      <c r="E9" s="59"/>
      <c r="F9" s="59"/>
      <c r="G9" s="59"/>
    </row>
    <row r="10" spans="1:7" x14ac:dyDescent="0.2">
      <c r="A10" s="61" t="s">
        <v>14</v>
      </c>
      <c r="B10" s="62">
        <v>2026</v>
      </c>
      <c r="C10" s="62">
        <v>2027</v>
      </c>
      <c r="D10" s="62">
        <v>2028</v>
      </c>
      <c r="E10" s="62">
        <v>2029</v>
      </c>
      <c r="F10" s="62">
        <v>2030</v>
      </c>
      <c r="G10" s="63" t="s">
        <v>381</v>
      </c>
    </row>
    <row r="11" spans="1:7" s="20" customFormat="1" x14ac:dyDescent="0.2">
      <c r="A11" s="7" t="s">
        <v>382</v>
      </c>
      <c r="B11" s="27">
        <f>B4/'Labour cost esc'!$I$7</f>
        <v>58620.818486054915</v>
      </c>
      <c r="C11" s="27">
        <f>C4/'Labour cost esc'!$I$7</f>
        <v>70693.784479798735</v>
      </c>
      <c r="D11" s="27">
        <f>D4/'Labour cost esc'!$I$7</f>
        <v>59476.068310412746</v>
      </c>
      <c r="E11" s="27">
        <f>E4/'Labour cost esc'!$I$7</f>
        <v>49123.497510710149</v>
      </c>
      <c r="F11" s="27">
        <f>F4/'Labour cost esc'!$I$7</f>
        <v>37201.710270047173</v>
      </c>
      <c r="G11" s="27">
        <f>G4/'Labour cost esc'!$I$7</f>
        <v>275115.87905702373</v>
      </c>
    </row>
    <row r="12" spans="1:7" x14ac:dyDescent="0.2">
      <c r="A12" s="7" t="s">
        <v>383</v>
      </c>
      <c r="B12" s="27">
        <f>B5/'Labour cost esc'!$I$7</f>
        <v>2478.8664433891176</v>
      </c>
      <c r="C12" s="27">
        <f>C5/'Labour cost esc'!$I$7</f>
        <v>3176.9628312990226</v>
      </c>
      <c r="D12" s="27">
        <f>D5/'Labour cost esc'!$I$7</f>
        <v>2831.0521682757703</v>
      </c>
      <c r="E12" s="27">
        <f>E5/'Labour cost esc'!$I$7</f>
        <v>2469.2762997036616</v>
      </c>
      <c r="F12" s="27">
        <f>F5/'Labour cost esc'!$I$7</f>
        <v>1969.4712855560606</v>
      </c>
      <c r="G12" s="27">
        <f>G5/'Labour cost esc'!$I$7</f>
        <v>12925.629028223628</v>
      </c>
    </row>
    <row r="13" spans="1:7" x14ac:dyDescent="0.2">
      <c r="A13" s="28" t="s">
        <v>384</v>
      </c>
      <c r="B13" s="29">
        <f>B6/'Labour cost esc'!$I$7</f>
        <v>61099.684929444033</v>
      </c>
      <c r="C13" s="29">
        <f>C6/'Labour cost esc'!$I$7</f>
        <v>73870.747311097759</v>
      </c>
      <c r="D13" s="29">
        <f>D6/'Labour cost esc'!$I$7</f>
        <v>62307.120478688514</v>
      </c>
      <c r="E13" s="29">
        <f>E6/'Labour cost esc'!$I$7</f>
        <v>51592.773810413812</v>
      </c>
      <c r="F13" s="29">
        <f>F6/'Labour cost esc'!$I$7</f>
        <v>39171.181555603238</v>
      </c>
      <c r="G13" s="29">
        <f>G6/'Labour cost esc'!$I$7</f>
        <v>288041.5080852473</v>
      </c>
    </row>
    <row r="14" spans="1:7" x14ac:dyDescent="0.2">
      <c r="A14" s="19"/>
      <c r="B14" s="96"/>
      <c r="C14" s="96"/>
      <c r="D14" s="96"/>
      <c r="E14" s="96"/>
      <c r="F14" s="96"/>
      <c r="G14" s="96"/>
    </row>
    <row r="15" spans="1:7" x14ac:dyDescent="0.2">
      <c r="A15" s="19"/>
      <c r="B15" s="96"/>
      <c r="C15" s="96"/>
      <c r="D15" s="96"/>
      <c r="E15" s="96"/>
      <c r="F15" s="96"/>
      <c r="G15" s="96"/>
    </row>
    <row r="16" spans="1:7" s="55" customFormat="1" x14ac:dyDescent="0.2">
      <c r="A16" s="70" t="s">
        <v>385</v>
      </c>
      <c r="B16" s="59"/>
      <c r="C16" s="59"/>
      <c r="D16" s="59"/>
      <c r="E16" s="59"/>
      <c r="F16" s="59"/>
      <c r="G16" s="59"/>
    </row>
    <row r="17" spans="1:7" s="55" customFormat="1" x14ac:dyDescent="0.2">
      <c r="A17" s="70" t="s">
        <v>380</v>
      </c>
      <c r="B17" s="59"/>
      <c r="C17" s="59"/>
      <c r="D17" s="59"/>
      <c r="E17" s="59"/>
      <c r="F17" s="59"/>
      <c r="G17" s="59"/>
    </row>
    <row r="18" spans="1:7" s="55" customFormat="1" x14ac:dyDescent="0.2">
      <c r="A18" s="61" t="s">
        <v>14</v>
      </c>
      <c r="B18" s="62">
        <v>2026</v>
      </c>
      <c r="C18" s="62">
        <v>2027</v>
      </c>
      <c r="D18" s="62">
        <v>2028</v>
      </c>
      <c r="E18" s="62">
        <v>2029</v>
      </c>
      <c r="F18" s="62">
        <v>2030</v>
      </c>
      <c r="G18" s="63" t="s">
        <v>381</v>
      </c>
    </row>
    <row r="19" spans="1:7" s="55" customFormat="1" x14ac:dyDescent="0.2">
      <c r="A19" s="7" t="s">
        <v>382</v>
      </c>
      <c r="B19" s="27">
        <f>SUMIFS('Capex calcs'!Q:Q,'Capex calcs'!$C:$C,"Reclassification of project from capex to opex")+SUMIFS('Capex calcs'!Q:Q,'Capex calcs'!$C:$C,"Turbine and GEA Overhauls")+SUMIFS('Capex calcs'!Q:Q,'Capex calcs'!$C:$C,"IT Opex Step Change")</f>
        <v>11500.356417602492</v>
      </c>
      <c r="C19" s="27">
        <f>SUMIFS('Capex calcs'!R:R,'Capex calcs'!$C:$C,"Reclassification of project from capex to opex")+SUMIFS('Capex calcs'!R:R,'Capex calcs'!$C:$C,"Turbine and GEA Overhauls")+SUMIFS('Capex calcs'!R:R,'Capex calcs'!$C:$C,"IT Opex Step Change")</f>
        <v>21950.814550986459</v>
      </c>
      <c r="D19" s="27">
        <f>SUMIFS('Capex calcs'!S:S,'Capex calcs'!$C:$C,"Reclassification of project from capex to opex")+SUMIFS('Capex calcs'!S:S,'Capex calcs'!$C:$C,"Turbine and GEA Overhauls")+SUMIFS('Capex calcs'!S:S,'Capex calcs'!$C:$C,"IT Opex Step Change")</f>
        <v>17422.841400151909</v>
      </c>
      <c r="E19" s="27">
        <f>SUMIFS('Capex calcs'!T:T,'Capex calcs'!$C:$C,"Reclassification of project from capex to opex")+SUMIFS('Capex calcs'!T:T,'Capex calcs'!$C:$C,"Turbine and GEA Overhauls")+SUMIFS('Capex calcs'!T:T,'Capex calcs'!$C:$C,"IT Opex Step Change")</f>
        <v>13103.746965098831</v>
      </c>
      <c r="F19" s="27">
        <f>SUMIFS('Capex calcs'!U:U,'Capex calcs'!$C:$C,"Reclassification of project from capex to opex")+SUMIFS('Capex calcs'!U:U,'Capex calcs'!$C:$C,"Turbine and GEA Overhauls")+SUMIFS('Capex calcs'!U:U,'Capex calcs'!$C:$C,"IT Opex Step Change")</f>
        <v>14182.851245827238</v>
      </c>
      <c r="G19" s="27">
        <f>SUMIFS('Capex calcs'!V:V,'Capex calcs'!$C:$C,"Reclassification of project from capex to opex")+SUMIFS('Capex calcs'!V:V,'Capex calcs'!$C:$C,"Turbine and GEA Overhauls")+SUMIFS('Capex calcs'!V:V,'Capex calcs'!$C:$C,"IT Opex Step Change")</f>
        <v>78160.610579666929</v>
      </c>
    </row>
    <row r="20" spans="1:7" s="55" customFormat="1" x14ac:dyDescent="0.2">
      <c r="A20" s="7" t="s">
        <v>383</v>
      </c>
      <c r="B20" s="27">
        <f>SUMIFS('Capex calcs'!W:W,'Capex calcs'!$C:$C,"Reclassification of project from capex to opex")+SUMIFS('Capex calcs'!W:W,'Capex calcs'!$C:$C,"Turbine and GEA Overhauls")+SUMIFS('Capex calcs'!W:W,'Capex calcs'!$C:$C,"IT Opex Step Change")</f>
        <v>486.30927282926132</v>
      </c>
      <c r="C20" s="27">
        <f>SUMIFS('Capex calcs'!X:X,'Capex calcs'!$C:$C,"Reclassification of project from capex to opex")+SUMIFS('Capex calcs'!X:X,'Capex calcs'!$C:$C,"Turbine and GEA Overhauls")+SUMIFS('Capex calcs'!X:X,'Capex calcs'!$C:$C,"IT Opex Step Change")</f>
        <v>986.46468651214298</v>
      </c>
      <c r="D20" s="27">
        <f>SUMIFS('Capex calcs'!Y:Y,'Capex calcs'!$C:$C,"Reclassification of project from capex to opex")+SUMIFS('Capex calcs'!Y:Y,'Capex calcs'!$C:$C,"Turbine and GEA Overhauls")+SUMIFS('Capex calcs'!Y:Y,'Capex calcs'!$C:$C,"IT Opex Step Change")</f>
        <v>829.3247069727604</v>
      </c>
      <c r="E20" s="27">
        <f>SUMIFS('Capex calcs'!Z:Z,'Capex calcs'!$C:$C,"Reclassification of project from capex to opex")+SUMIFS('Capex calcs'!Z:Z,'Capex calcs'!$C:$C,"Turbine and GEA Overhauls")+SUMIFS('Capex calcs'!Z:Z,'Capex calcs'!$C:$C,"IT Opex Step Change")</f>
        <v>658.68216755490062</v>
      </c>
      <c r="F20" s="27">
        <f>SUMIFS('Capex calcs'!AA:AA,'Capex calcs'!$C:$C,"Reclassification of project from capex to opex")+SUMIFS('Capex calcs'!AA:AA,'Capex calcs'!$C:$C,"Turbine and GEA Overhauls")+SUMIFS('Capex calcs'!AA:AA,'Capex calcs'!$C:$C,"IT Opex Step Change")</f>
        <v>750.8450034475884</v>
      </c>
      <c r="G20" s="27">
        <f>SUMIFS('Capex calcs'!AB:AB,'Capex calcs'!$C:$C,"Reclassification of project from capex to opex")+SUMIFS('Capex calcs'!AB:AB,'Capex calcs'!$C:$C,"Turbine and GEA Overhauls")+SUMIFS('Capex calcs'!AB:AB,'Capex calcs'!$C:$C,"IT Opex Step Change")</f>
        <v>3711.6258373166538</v>
      </c>
    </row>
    <row r="21" spans="1:7" s="55" customFormat="1" x14ac:dyDescent="0.2">
      <c r="A21" s="28" t="s">
        <v>384</v>
      </c>
      <c r="B21" s="29">
        <f t="shared" ref="B21:G21" si="1">SUM(B19:B20)</f>
        <v>11986.665690431753</v>
      </c>
      <c r="C21" s="29">
        <f t="shared" si="1"/>
        <v>22937.279237498602</v>
      </c>
      <c r="D21" s="29">
        <f t="shared" si="1"/>
        <v>18252.166107124671</v>
      </c>
      <c r="E21" s="29">
        <f t="shared" si="1"/>
        <v>13762.429132653731</v>
      </c>
      <c r="F21" s="29">
        <f t="shared" si="1"/>
        <v>14933.696249274826</v>
      </c>
      <c r="G21" s="29">
        <f t="shared" si="1"/>
        <v>81872.236416983578</v>
      </c>
    </row>
    <row r="23" spans="1:7" s="55" customFormat="1" x14ac:dyDescent="0.2">
      <c r="A23" s="70" t="s">
        <v>385</v>
      </c>
      <c r="B23" s="59"/>
      <c r="C23" s="59"/>
      <c r="D23" s="59"/>
      <c r="E23" s="59"/>
      <c r="F23" s="59"/>
      <c r="G23" s="59"/>
    </row>
    <row r="24" spans="1:7" s="55" customFormat="1" x14ac:dyDescent="0.2">
      <c r="A24" s="70" t="s">
        <v>439</v>
      </c>
      <c r="B24" s="59"/>
      <c r="C24" s="59"/>
      <c r="D24" s="59"/>
      <c r="E24" s="59"/>
      <c r="F24" s="59"/>
      <c r="G24" s="59"/>
    </row>
    <row r="25" spans="1:7" s="55" customFormat="1" x14ac:dyDescent="0.2">
      <c r="A25" s="61" t="s">
        <v>14</v>
      </c>
      <c r="B25" s="62">
        <v>2026</v>
      </c>
      <c r="C25" s="62">
        <v>2027</v>
      </c>
      <c r="D25" s="62">
        <v>2028</v>
      </c>
      <c r="E25" s="62">
        <v>2029</v>
      </c>
      <c r="F25" s="62">
        <v>2030</v>
      </c>
      <c r="G25" s="63" t="s">
        <v>381</v>
      </c>
    </row>
    <row r="26" spans="1:7" s="55" customFormat="1" x14ac:dyDescent="0.2">
      <c r="A26" s="7" t="s">
        <v>382</v>
      </c>
      <c r="B26" s="27">
        <f>B19/'Labour cost esc'!$I$7</f>
        <v>11090.025475026512</v>
      </c>
      <c r="C26" s="27">
        <f>C19/'Labour cost esc'!$I$7</f>
        <v>21167.612874625323</v>
      </c>
      <c r="D26" s="27">
        <f>D19/'Labour cost esc'!$I$7</f>
        <v>16801.197107186028</v>
      </c>
      <c r="E26" s="27">
        <f>E19/'Labour cost esc'!$I$7</f>
        <v>12636.207295177273</v>
      </c>
      <c r="F26" s="27">
        <f>F19/'Labour cost esc'!$I$7</f>
        <v>13676.809301665611</v>
      </c>
      <c r="G26" s="27">
        <f>G19/'Labour cost esc'!$I$7</f>
        <v>75371.852053680748</v>
      </c>
    </row>
    <row r="27" spans="1:7" s="55" customFormat="1" x14ac:dyDescent="0.2">
      <c r="A27" s="7" t="s">
        <v>383</v>
      </c>
      <c r="B27" s="27">
        <f>B20/'Labour cost esc'!$I$7</f>
        <v>468.9578330079666</v>
      </c>
      <c r="C27" s="27">
        <f>C20/'Labour cost esc'!$I$7</f>
        <v>951.26777870023443</v>
      </c>
      <c r="D27" s="27">
        <f>D20/'Labour cost esc'!$I$7</f>
        <v>799.73452938549701</v>
      </c>
      <c r="E27" s="27">
        <f>E20/'Labour cost esc'!$I$7</f>
        <v>635.18048944542011</v>
      </c>
      <c r="F27" s="27">
        <f>F20/'Labour cost esc'!$I$7</f>
        <v>724.05496957337368</v>
      </c>
      <c r="G27" s="27">
        <f>G20/'Labour cost esc'!$I$7</f>
        <v>3579.1956001124918</v>
      </c>
    </row>
    <row r="28" spans="1:7" s="55" customFormat="1" x14ac:dyDescent="0.2">
      <c r="A28" s="28" t="s">
        <v>384</v>
      </c>
      <c r="B28" s="29">
        <f>B21/'Labour cost esc'!$I$7</f>
        <v>11558.983308034478</v>
      </c>
      <c r="C28" s="29">
        <f>C21/'Labour cost esc'!$I$7</f>
        <v>22118.880653325559</v>
      </c>
      <c r="D28" s="29">
        <f>D21/'Labour cost esc'!$I$7</f>
        <v>17600.931636571524</v>
      </c>
      <c r="E28" s="29">
        <f>E21/'Labour cost esc'!$I$7</f>
        <v>13271.387784622693</v>
      </c>
      <c r="F28" s="29">
        <f>F21/'Labour cost esc'!$I$7</f>
        <v>14400.864271238985</v>
      </c>
      <c r="G28" s="29">
        <f>G21/'Labour cost esc'!$I$7</f>
        <v>78951.047653793241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tabColor rgb="FF003C71"/>
  </sheetPr>
  <dimension ref="A1:AC42"/>
  <sheetViews>
    <sheetView zoomScaleNormal="100" workbookViewId="0"/>
  </sheetViews>
  <sheetFormatPr defaultColWidth="8.7109375" defaultRowHeight="12.75" x14ac:dyDescent="0.2"/>
  <cols>
    <col min="1" max="1" width="18.5703125" style="6" customWidth="1"/>
    <col min="2" max="2" width="48" style="6" customWidth="1"/>
    <col min="3" max="7" width="11.7109375" style="6" customWidth="1"/>
    <col min="8" max="8" width="11.7109375" style="13" customWidth="1"/>
    <col min="9" max="9" width="2.28515625" style="13" customWidth="1"/>
    <col min="10" max="14" width="12.140625" style="6" customWidth="1"/>
    <col min="15" max="15" width="12.140625" style="13" customWidth="1"/>
    <col min="16" max="16" width="2.5703125" style="6" customWidth="1"/>
    <col min="17" max="21" width="8.7109375" style="6"/>
    <col min="22" max="22" width="10.28515625" style="13" bestFit="1" customWidth="1"/>
    <col min="23" max="23" width="2.5703125" style="6" customWidth="1"/>
    <col min="24" max="28" width="9.7109375" style="6" bestFit="1" customWidth="1"/>
    <col min="29" max="29" width="11" style="6" bestFit="1" customWidth="1"/>
    <col min="30" max="16384" width="8.7109375" style="6"/>
  </cols>
  <sheetData>
    <row r="1" spans="1:29" s="10" customFormat="1" ht="14.25" x14ac:dyDescent="0.2">
      <c r="A1" s="75" t="s">
        <v>386</v>
      </c>
      <c r="B1" s="75"/>
      <c r="C1" s="77"/>
      <c r="D1" s="77"/>
      <c r="E1" s="77"/>
      <c r="F1" s="77"/>
      <c r="G1" s="77"/>
      <c r="H1" s="75"/>
      <c r="I1" s="77"/>
      <c r="J1" s="77"/>
      <c r="K1" s="77"/>
      <c r="L1" s="77"/>
      <c r="M1" s="77"/>
      <c r="N1" s="77"/>
      <c r="O1" s="75"/>
      <c r="P1" s="77"/>
      <c r="Q1" s="77"/>
      <c r="R1" s="77"/>
      <c r="S1" s="77"/>
      <c r="T1" s="77"/>
      <c r="U1" s="77"/>
      <c r="V1" s="75"/>
      <c r="X1" s="75" t="s">
        <v>387</v>
      </c>
      <c r="Y1" s="75"/>
      <c r="Z1" s="75"/>
      <c r="AA1" s="75"/>
      <c r="AB1" s="75"/>
      <c r="AC1" s="75"/>
    </row>
    <row r="2" spans="1:29" s="10" customFormat="1" ht="2.25" customHeight="1" x14ac:dyDescent="0.2">
      <c r="B2" s="9"/>
      <c r="H2" s="9"/>
      <c r="O2" s="9"/>
      <c r="V2" s="9"/>
    </row>
    <row r="3" spans="1:29" s="12" customFormat="1" x14ac:dyDescent="0.2">
      <c r="A3" s="69"/>
      <c r="B3" s="69"/>
      <c r="C3" s="110" t="s">
        <v>388</v>
      </c>
      <c r="D3" s="110"/>
      <c r="E3" s="110"/>
      <c r="F3" s="110"/>
      <c r="G3" s="110"/>
      <c r="H3" s="110"/>
      <c r="I3" s="15"/>
      <c r="J3" s="110" t="s">
        <v>389</v>
      </c>
      <c r="K3" s="110"/>
      <c r="L3" s="110"/>
      <c r="M3" s="110"/>
      <c r="N3" s="110"/>
      <c r="O3" s="110"/>
      <c r="Q3" s="110" t="s">
        <v>390</v>
      </c>
      <c r="R3" s="110"/>
      <c r="S3" s="110"/>
      <c r="T3" s="110"/>
      <c r="U3" s="110"/>
      <c r="V3" s="110"/>
      <c r="X3" s="109" t="s">
        <v>391</v>
      </c>
      <c r="Y3" s="109"/>
      <c r="Z3" s="109"/>
      <c r="AA3" s="109"/>
      <c r="AB3" s="109"/>
      <c r="AC3" s="109"/>
    </row>
    <row r="4" spans="1:29" x14ac:dyDescent="0.2">
      <c r="A4" s="61" t="s">
        <v>392</v>
      </c>
      <c r="B4" s="61" t="s">
        <v>14</v>
      </c>
      <c r="C4" s="62">
        <v>2026</v>
      </c>
      <c r="D4" s="62">
        <v>2027</v>
      </c>
      <c r="E4" s="62">
        <v>2028</v>
      </c>
      <c r="F4" s="62">
        <v>2029</v>
      </c>
      <c r="G4" s="62">
        <v>2030</v>
      </c>
      <c r="H4" s="63" t="s">
        <v>381</v>
      </c>
      <c r="I4" s="15"/>
      <c r="J4" s="62">
        <v>2026</v>
      </c>
      <c r="K4" s="62">
        <v>2027</v>
      </c>
      <c r="L4" s="62">
        <v>2028</v>
      </c>
      <c r="M4" s="62">
        <v>2029</v>
      </c>
      <c r="N4" s="62">
        <v>2030</v>
      </c>
      <c r="O4" s="63" t="s">
        <v>381</v>
      </c>
      <c r="Q4" s="62">
        <v>2026</v>
      </c>
      <c r="R4" s="62">
        <v>2027</v>
      </c>
      <c r="S4" s="62">
        <v>2028</v>
      </c>
      <c r="T4" s="62">
        <v>2029</v>
      </c>
      <c r="U4" s="62">
        <v>2030</v>
      </c>
      <c r="V4" s="63" t="s">
        <v>381</v>
      </c>
      <c r="X4" s="62">
        <v>2026</v>
      </c>
      <c r="Y4" s="62">
        <v>2027</v>
      </c>
      <c r="Z4" s="62">
        <v>2028</v>
      </c>
      <c r="AA4" s="62">
        <v>2029</v>
      </c>
      <c r="AB4" s="62">
        <v>2030</v>
      </c>
      <c r="AC4" s="63" t="s">
        <v>381</v>
      </c>
    </row>
    <row r="5" spans="1:29" ht="15" x14ac:dyDescent="0.25">
      <c r="A5" s="58" t="s">
        <v>393</v>
      </c>
      <c r="B5" s="24" t="s">
        <v>50</v>
      </c>
      <c r="C5" s="25">
        <f>SUMIF('Capex calcs'!$B:$B,$B5,'Capex calcs'!Q:Q)</f>
        <v>8144.5249999999996</v>
      </c>
      <c r="D5" s="25">
        <f>SUMIF('Capex calcs'!$B:$B,$B5,'Capex calcs'!R:R)</f>
        <v>5413.5249999999996</v>
      </c>
      <c r="E5" s="25">
        <f>SUMIF('Capex calcs'!$B:$B,$B5,'Capex calcs'!S:S)</f>
        <v>8505.5249999999996</v>
      </c>
      <c r="F5" s="25">
        <f>SUMIF('Capex calcs'!$B:$B,$B5,'Capex calcs'!T:T)</f>
        <v>5780.5</v>
      </c>
      <c r="G5" s="25">
        <f>SUMIF('Capex calcs'!$B:$B,$B5,'Capex calcs'!U:U)</f>
        <v>6606.5</v>
      </c>
      <c r="H5" s="26">
        <f>SUM(C5:G5)</f>
        <v>34450.574999999997</v>
      </c>
      <c r="I5" s="11"/>
      <c r="J5" s="25">
        <f>SUMIF('Capex calcs'!$B:$B,$B5,'Capex calcs'!AC:AC)</f>
        <v>8488.9280677368752</v>
      </c>
      <c r="K5" s="25">
        <f>SUMIF('Capex calcs'!$B:$B,$B5,'Capex calcs'!AD:AD)</f>
        <v>5656.807600271919</v>
      </c>
      <c r="L5" s="25">
        <f>SUMIF('Capex calcs'!$B:$B,$B5,'Capex calcs'!AE:AE)</f>
        <v>8910.3867482228252</v>
      </c>
      <c r="M5" s="25">
        <f>SUMIF('Capex calcs'!$B:$B,$B5,'Capex calcs'!AF:AF)</f>
        <v>6071.0666813997723</v>
      </c>
      <c r="N5" s="25">
        <f>SUMIF('Capex calcs'!$B:$B,$B5,'Capex calcs'!AG:AG)</f>
        <v>6956.2503731300803</v>
      </c>
      <c r="O5" s="26">
        <f>SUM(J5:N5)</f>
        <v>36083.439470761477</v>
      </c>
      <c r="Q5" s="25">
        <f>J5-C5</f>
        <v>344.40306773687553</v>
      </c>
      <c r="R5" s="25">
        <f t="shared" ref="R5:U5" si="0">K5-D5</f>
        <v>243.28260027191936</v>
      </c>
      <c r="S5" s="25">
        <f t="shared" si="0"/>
        <v>404.86174822282555</v>
      </c>
      <c r="T5" s="25">
        <f t="shared" si="0"/>
        <v>290.56668139977228</v>
      </c>
      <c r="U5" s="25">
        <f t="shared" si="0"/>
        <v>349.75037313008033</v>
      </c>
      <c r="V5" s="26">
        <f>O5-H5</f>
        <v>1632.8644707614803</v>
      </c>
      <c r="X5" s="25">
        <f>J5/'Labour cost esc'!$I$7</f>
        <v>8186.0444240471315</v>
      </c>
      <c r="Y5" s="25">
        <f>K5/'Labour cost esc'!$I$7</f>
        <v>5454.9735778899894</v>
      </c>
      <c r="Z5" s="25">
        <f>L5/'Labour cost esc'!$I$7</f>
        <v>8592.4655238407195</v>
      </c>
      <c r="AA5" s="25">
        <f>M5/'Labour cost esc'!$I$7</f>
        <v>5854.4519589197425</v>
      </c>
      <c r="AB5" s="25">
        <f>N5/'Labour cost esc'!$I$7</f>
        <v>6708.0524331051893</v>
      </c>
      <c r="AC5" s="26">
        <f>SUM(X5:AB5)</f>
        <v>34795.987917802777</v>
      </c>
    </row>
    <row r="6" spans="1:29" ht="15" x14ac:dyDescent="0.25">
      <c r="A6" s="58" t="s">
        <v>394</v>
      </c>
      <c r="B6" s="21" t="s">
        <v>54</v>
      </c>
      <c r="C6" s="22">
        <f>SUMIF('Capex calcs'!$B:$B,$B6,'Capex calcs'!Q:Q)</f>
        <v>2756.6950000000002</v>
      </c>
      <c r="D6" s="22">
        <f>SUMIF('Capex calcs'!$B:$B,$B6,'Capex calcs'!R:R)</f>
        <v>2597.6950000000002</v>
      </c>
      <c r="E6" s="22">
        <f>SUMIF('Capex calcs'!$B:$B,$B6,'Capex calcs'!S:S)</f>
        <v>1907.6949999999999</v>
      </c>
      <c r="F6" s="22">
        <f>SUMIF('Capex calcs'!$B:$B,$B6,'Capex calcs'!T:T)</f>
        <v>1846.1949999999999</v>
      </c>
      <c r="G6" s="22">
        <f>SUMIF('Capex calcs'!$B:$B,$B6,'Capex calcs'!U:U)</f>
        <v>2900.6950000000002</v>
      </c>
      <c r="H6" s="23">
        <f t="shared" ref="H6:H21" si="1">SUM(C6:G6)</f>
        <v>12008.975</v>
      </c>
      <c r="I6" s="11"/>
      <c r="J6" s="22">
        <f>SUMIF('Capex calcs'!$B:$B,$B6,'Capex calcs'!AC:AC)</f>
        <v>2873.2658515616199</v>
      </c>
      <c r="K6" s="22">
        <f>SUMIF('Capex calcs'!$B:$B,$B6,'Capex calcs'!AD:AD)</f>
        <v>2714.4348311291369</v>
      </c>
      <c r="L6" s="22">
        <f>SUMIF('Capex calcs'!$B:$B,$B6,'Capex calcs'!AE:AE)</f>
        <v>1998.5010034831407</v>
      </c>
      <c r="M6" s="22">
        <f>SUMIF('Capex calcs'!$B:$B,$B6,'Capex calcs'!AF:AF)</f>
        <v>1938.997137248828</v>
      </c>
      <c r="N6" s="22">
        <f>SUMIF('Capex calcs'!$B:$B,$B6,'Capex calcs'!AG:AG)</f>
        <v>3054.2587869653457</v>
      </c>
      <c r="O6" s="23">
        <f t="shared" ref="O6:O21" si="2">SUM(J6:N6)</f>
        <v>12579.45761038807</v>
      </c>
      <c r="Q6" s="22">
        <f t="shared" ref="Q6:Q21" si="3">J6-C6</f>
        <v>116.57085156161975</v>
      </c>
      <c r="R6" s="22">
        <f t="shared" ref="R6:R21" si="4">K6-D6</f>
        <v>116.73983112913675</v>
      </c>
      <c r="S6" s="22">
        <f t="shared" ref="S6:S21" si="5">L6-E6</f>
        <v>90.806003483140785</v>
      </c>
      <c r="T6" s="22">
        <f t="shared" ref="T6:T21" si="6">M6-F6</f>
        <v>92.802137248828103</v>
      </c>
      <c r="U6" s="22">
        <f t="shared" ref="U6:U21" si="7">N6-G6</f>
        <v>153.56378696534557</v>
      </c>
      <c r="V6" s="23">
        <f t="shared" ref="V6:V21" si="8">O6-H6</f>
        <v>570.48261038806959</v>
      </c>
      <c r="X6" s="25">
        <f>J6/'Labour cost esc'!$I$7</f>
        <v>2770.7481692976085</v>
      </c>
      <c r="Y6" s="25">
        <f>K6/'Labour cost esc'!$I$7</f>
        <v>2617.584215167924</v>
      </c>
      <c r="Z6" s="25">
        <f>L6/'Labour cost esc'!$I$7</f>
        <v>1927.1947960300297</v>
      </c>
      <c r="AA6" s="25">
        <f>M6/'Labour cost esc'!$I$7</f>
        <v>1869.814018562033</v>
      </c>
      <c r="AB6" s="25">
        <f>N6/'Labour cost esc'!$I$7</f>
        <v>2945.2833046917513</v>
      </c>
      <c r="AC6" s="26">
        <f t="shared" ref="AC6:AC22" si="9">SUM(X6:AB6)</f>
        <v>12130.624503749346</v>
      </c>
    </row>
    <row r="7" spans="1:29" ht="15" x14ac:dyDescent="0.25">
      <c r="A7" s="58" t="s">
        <v>395</v>
      </c>
      <c r="B7" s="21" t="s">
        <v>229</v>
      </c>
      <c r="C7" s="22">
        <f>SUMIF('Capex calcs'!$B:$B,$B7,'Capex calcs'!Q:Q)</f>
        <v>5597.3709999999992</v>
      </c>
      <c r="D7" s="22">
        <f>SUMIF('Capex calcs'!$B:$B,$B7,'Capex calcs'!R:R)</f>
        <v>4915.5389999999989</v>
      </c>
      <c r="E7" s="22">
        <f>SUMIF('Capex calcs'!$B:$B,$B7,'Capex calcs'!S:S)</f>
        <v>5084.7009999999991</v>
      </c>
      <c r="F7" s="22">
        <f>SUMIF('Capex calcs'!$B:$B,$B7,'Capex calcs'!T:T)</f>
        <v>4748.7339999999995</v>
      </c>
      <c r="G7" s="22">
        <f>SUMIF('Capex calcs'!$B:$B,$B7,'Capex calcs'!U:U)</f>
        <v>4259.0069999999996</v>
      </c>
      <c r="H7" s="23">
        <f t="shared" si="1"/>
        <v>24605.351999999999</v>
      </c>
      <c r="I7" s="11"/>
      <c r="J7" s="22">
        <f>SUMIF('Capex calcs'!$B:$B,$B7,'Capex calcs'!AC:AC)</f>
        <v>5834.0639616719709</v>
      </c>
      <c r="K7" s="22">
        <f>SUMIF('Capex calcs'!$B:$B,$B7,'Capex calcs'!AD:AD)</f>
        <v>5136.4422210358371</v>
      </c>
      <c r="L7" s="22">
        <f>SUMIF('Capex calcs'!$B:$B,$B7,'Capex calcs'!AE:AE)</f>
        <v>5326.7320252512727</v>
      </c>
      <c r="M7" s="22">
        <f>SUMIF('Capex calcs'!$B:$B,$B7,'Capex calcs'!AF:AF)</f>
        <v>4987.4372054718915</v>
      </c>
      <c r="N7" s="22">
        <f>SUMIF('Capex calcs'!$B:$B,$B7,'Capex calcs'!AG:AG)</f>
        <v>4484.4802895502335</v>
      </c>
      <c r="O7" s="23">
        <f t="shared" si="2"/>
        <v>25769.155702981207</v>
      </c>
      <c r="Q7" s="22">
        <f t="shared" si="3"/>
        <v>236.69296167197172</v>
      </c>
      <c r="R7" s="22">
        <f t="shared" si="4"/>
        <v>220.90322103583821</v>
      </c>
      <c r="S7" s="22">
        <f t="shared" si="5"/>
        <v>242.0310252512736</v>
      </c>
      <c r="T7" s="22">
        <f t="shared" si="6"/>
        <v>238.70320547189203</v>
      </c>
      <c r="U7" s="22">
        <f t="shared" si="7"/>
        <v>225.47328955023386</v>
      </c>
      <c r="V7" s="23">
        <f t="shared" si="8"/>
        <v>1163.8037029812076</v>
      </c>
      <c r="X7" s="25">
        <f>J7/'Labour cost esc'!$I$7</f>
        <v>5625.9054596643891</v>
      </c>
      <c r="Y7" s="25">
        <f>K7/'Labour cost esc'!$I$7</f>
        <v>4953.1747550972395</v>
      </c>
      <c r="Z7" s="25">
        <f>L7/'Labour cost esc'!$I$7</f>
        <v>5136.6750484583154</v>
      </c>
      <c r="AA7" s="25">
        <f>M7/'Labour cost esc'!$I$7</f>
        <v>4809.4862154984494</v>
      </c>
      <c r="AB7" s="25">
        <f>N7/'Labour cost esc'!$I$7</f>
        <v>4324.4747247350379</v>
      </c>
      <c r="AC7" s="26">
        <f t="shared" si="9"/>
        <v>24849.716203453434</v>
      </c>
    </row>
    <row r="8" spans="1:29" ht="15" x14ac:dyDescent="0.25">
      <c r="A8" s="58" t="s">
        <v>396</v>
      </c>
      <c r="B8" s="21" t="s">
        <v>256</v>
      </c>
      <c r="C8" s="22">
        <f>SUMIF('Capex calcs'!$B:$B,$B8,'Capex calcs'!Q:Q)</f>
        <v>4780.4409999999998</v>
      </c>
      <c r="D8" s="22">
        <f>SUMIF('Capex calcs'!$B:$B,$B8,'Capex calcs'!R:R)</f>
        <v>0</v>
      </c>
      <c r="E8" s="22">
        <f>SUMIF('Capex calcs'!$B:$B,$B8,'Capex calcs'!S:S)</f>
        <v>0</v>
      </c>
      <c r="F8" s="22">
        <f>SUMIF('Capex calcs'!$B:$B,$B8,'Capex calcs'!T:T)</f>
        <v>0</v>
      </c>
      <c r="G8" s="22">
        <f>SUMIF('Capex calcs'!$B:$B,$B8,'Capex calcs'!U:U)</f>
        <v>0</v>
      </c>
      <c r="H8" s="23">
        <f t="shared" si="1"/>
        <v>4780.4409999999998</v>
      </c>
      <c r="I8" s="11"/>
      <c r="J8" s="22">
        <f>SUMIF('Capex calcs'!$B:$B,$B8,'Capex calcs'!AC:AC)</f>
        <v>4982.5888902127654</v>
      </c>
      <c r="K8" s="22">
        <f>SUMIF('Capex calcs'!$B:$B,$B8,'Capex calcs'!AD:AD)</f>
        <v>0</v>
      </c>
      <c r="L8" s="22">
        <f>SUMIF('Capex calcs'!$B:$B,$B8,'Capex calcs'!AE:AE)</f>
        <v>0</v>
      </c>
      <c r="M8" s="22">
        <f>SUMIF('Capex calcs'!$B:$B,$B8,'Capex calcs'!AF:AF)</f>
        <v>0</v>
      </c>
      <c r="N8" s="22">
        <f>SUMIF('Capex calcs'!$B:$B,$B8,'Capex calcs'!AG:AG)</f>
        <v>0</v>
      </c>
      <c r="O8" s="23">
        <f t="shared" si="2"/>
        <v>4982.5888902127654</v>
      </c>
      <c r="Q8" s="22">
        <f t="shared" si="3"/>
        <v>202.14789021276556</v>
      </c>
      <c r="R8" s="22">
        <f t="shared" si="4"/>
        <v>0</v>
      </c>
      <c r="S8" s="22">
        <f t="shared" si="5"/>
        <v>0</v>
      </c>
      <c r="T8" s="22">
        <f t="shared" si="6"/>
        <v>0</v>
      </c>
      <c r="U8" s="22">
        <f t="shared" si="7"/>
        <v>0</v>
      </c>
      <c r="V8" s="23">
        <f t="shared" si="8"/>
        <v>202.14789021276556</v>
      </c>
      <c r="X8" s="25">
        <f>J8/'Labour cost esc'!$I$7</f>
        <v>4804.8108873797164</v>
      </c>
      <c r="Y8" s="25">
        <f>K8/'Labour cost esc'!$I$7</f>
        <v>0</v>
      </c>
      <c r="Z8" s="25">
        <f>L8/'Labour cost esc'!$I$7</f>
        <v>0</v>
      </c>
      <c r="AA8" s="25">
        <f>M8/'Labour cost esc'!$I$7</f>
        <v>0</v>
      </c>
      <c r="AB8" s="25">
        <f>N8/'Labour cost esc'!$I$7</f>
        <v>0</v>
      </c>
      <c r="AC8" s="26">
        <f t="shared" si="9"/>
        <v>4804.8108873797164</v>
      </c>
    </row>
    <row r="9" spans="1:29" ht="15" x14ac:dyDescent="0.25">
      <c r="A9" s="58" t="s">
        <v>397</v>
      </c>
      <c r="B9" s="21" t="s">
        <v>259</v>
      </c>
      <c r="C9" s="22">
        <f>SUMIF('Capex calcs'!$B:$B,$B9,'Capex calcs'!Q:Q)</f>
        <v>3100</v>
      </c>
      <c r="D9" s="22">
        <f>SUMIF('Capex calcs'!$B:$B,$B9,'Capex calcs'!R:R)</f>
        <v>3100</v>
      </c>
      <c r="E9" s="22">
        <f>SUMIF('Capex calcs'!$B:$B,$B9,'Capex calcs'!S:S)</f>
        <v>3100</v>
      </c>
      <c r="F9" s="22">
        <f>SUMIF('Capex calcs'!$B:$B,$B9,'Capex calcs'!T:T)</f>
        <v>3100</v>
      </c>
      <c r="G9" s="22">
        <f>SUMIF('Capex calcs'!$B:$B,$B9,'Capex calcs'!U:U)</f>
        <v>3100</v>
      </c>
      <c r="H9" s="23">
        <f t="shared" si="1"/>
        <v>15500</v>
      </c>
      <c r="I9" s="11"/>
      <c r="J9" s="22">
        <f>SUMIF('Capex calcs'!$B:$B,$B9,'Capex calcs'!AC:AC)</f>
        <v>3231.0880020608088</v>
      </c>
      <c r="K9" s="22">
        <f>SUMIF('Capex calcs'!$B:$B,$B9,'Capex calcs'!AD:AD)</f>
        <v>3239.3133052572857</v>
      </c>
      <c r="L9" s="22">
        <f>SUMIF('Capex calcs'!$B:$B,$B9,'Capex calcs'!AE:AE)</f>
        <v>3247.5595474107422</v>
      </c>
      <c r="M9" s="22">
        <f>SUMIF('Capex calcs'!$B:$B,$B9,'Capex calcs'!AF:AF)</f>
        <v>3255.8267818249792</v>
      </c>
      <c r="N9" s="22">
        <f>SUMIF('Capex calcs'!$B:$B,$B9,'Capex calcs'!AG:AG)</f>
        <v>3264.1150619394912</v>
      </c>
      <c r="O9" s="23">
        <f t="shared" si="2"/>
        <v>16237.902698493308</v>
      </c>
      <c r="Q9" s="22">
        <f t="shared" si="3"/>
        <v>131.08800206080878</v>
      </c>
      <c r="R9" s="22">
        <f t="shared" si="4"/>
        <v>139.31330525728572</v>
      </c>
      <c r="S9" s="22">
        <f t="shared" si="5"/>
        <v>147.5595474107422</v>
      </c>
      <c r="T9" s="22">
        <f t="shared" si="6"/>
        <v>155.82678182497921</v>
      </c>
      <c r="U9" s="22">
        <f t="shared" si="7"/>
        <v>164.11506193949117</v>
      </c>
      <c r="V9" s="23">
        <f t="shared" si="8"/>
        <v>737.90269849330798</v>
      </c>
      <c r="X9" s="25">
        <f>J9/'Labour cost esc'!$I$7</f>
        <v>3115.8032806758042</v>
      </c>
      <c r="Y9" s="25">
        <f>K9/'Labour cost esc'!$I$7</f>
        <v>3123.7351063233232</v>
      </c>
      <c r="Z9" s="25">
        <f>L9/'Labour cost esc'!$I$7</f>
        <v>3131.6871238290669</v>
      </c>
      <c r="AA9" s="25">
        <f>M9/'Labour cost esc'!$I$7</f>
        <v>3139.6593845949656</v>
      </c>
      <c r="AB9" s="25">
        <f>N9/'Labour cost esc'!$I$7</f>
        <v>3147.6519401538008</v>
      </c>
      <c r="AC9" s="26">
        <f t="shared" si="9"/>
        <v>15658.536835576959</v>
      </c>
    </row>
    <row r="10" spans="1:29" ht="15" x14ac:dyDescent="0.25">
      <c r="A10" s="58" t="s">
        <v>398</v>
      </c>
      <c r="B10" s="21" t="s">
        <v>60</v>
      </c>
      <c r="C10" s="22">
        <f>SUMIF('Capex calcs'!$B:$B,$B10,'Capex calcs'!Q:Q)</f>
        <v>1100</v>
      </c>
      <c r="D10" s="22">
        <f>SUMIF('Capex calcs'!$B:$B,$B10,'Capex calcs'!R:R)</f>
        <v>16525.354499999998</v>
      </c>
      <c r="E10" s="22">
        <f>SUMIF('Capex calcs'!$B:$B,$B10,'Capex calcs'!S:S)</f>
        <v>16699.973999999998</v>
      </c>
      <c r="F10" s="22">
        <f>SUMIF('Capex calcs'!$B:$B,$B10,'Capex calcs'!T:T)</f>
        <v>0</v>
      </c>
      <c r="G10" s="22">
        <f>SUMIF('Capex calcs'!$B:$B,$B10,'Capex calcs'!U:U)</f>
        <v>0</v>
      </c>
      <c r="H10" s="23">
        <f t="shared" si="1"/>
        <v>34325.328499999996</v>
      </c>
      <c r="I10" s="11"/>
      <c r="J10" s="22">
        <f>SUMIF('Capex calcs'!$B:$B,$B10,'Capex calcs'!AC:AC)</f>
        <v>1146.5150975054482</v>
      </c>
      <c r="K10" s="22">
        <f>SUMIF('Capex calcs'!$B:$B,$B10,'Capex calcs'!AD:AD)</f>
        <v>17268.00022772366</v>
      </c>
      <c r="L10" s="22">
        <f>SUMIF('Capex calcs'!$B:$B,$B10,'Capex calcs'!AE:AE)</f>
        <v>17494.890324261665</v>
      </c>
      <c r="M10" s="22">
        <f>SUMIF('Capex calcs'!$B:$B,$B10,'Capex calcs'!AF:AF)</f>
        <v>0</v>
      </c>
      <c r="N10" s="22">
        <f>SUMIF('Capex calcs'!$B:$B,$B10,'Capex calcs'!AG:AG)</f>
        <v>0</v>
      </c>
      <c r="O10" s="23">
        <f t="shared" si="2"/>
        <v>35909.405649490771</v>
      </c>
      <c r="Q10" s="22">
        <f t="shared" si="3"/>
        <v>46.515097505448239</v>
      </c>
      <c r="R10" s="22">
        <f t="shared" si="4"/>
        <v>742.64572772366228</v>
      </c>
      <c r="S10" s="22">
        <f t="shared" si="5"/>
        <v>794.91632426166689</v>
      </c>
      <c r="T10" s="22">
        <f t="shared" si="6"/>
        <v>0</v>
      </c>
      <c r="U10" s="22">
        <f t="shared" si="7"/>
        <v>0</v>
      </c>
      <c r="V10" s="23">
        <f t="shared" si="8"/>
        <v>1584.0771494907749</v>
      </c>
      <c r="X10" s="25">
        <f>J10/'Labour cost esc'!$I$7</f>
        <v>1105.6076157236726</v>
      </c>
      <c r="Y10" s="25">
        <f>K10/'Labour cost esc'!$I$7</f>
        <v>16651.880643899385</v>
      </c>
      <c r="Z10" s="25">
        <f>L10/'Labour cost esc'!$I$7</f>
        <v>16870.675336800065</v>
      </c>
      <c r="AA10" s="25">
        <f>M10/'Labour cost esc'!$I$7</f>
        <v>0</v>
      </c>
      <c r="AB10" s="25">
        <f>N10/'Labour cost esc'!$I$7</f>
        <v>0</v>
      </c>
      <c r="AC10" s="26">
        <f t="shared" si="9"/>
        <v>34628.163596423125</v>
      </c>
    </row>
    <row r="11" spans="1:29" ht="15" x14ac:dyDescent="0.25">
      <c r="A11" s="58" t="s">
        <v>399</v>
      </c>
      <c r="B11" s="21" t="s">
        <v>91</v>
      </c>
      <c r="C11" s="22">
        <f>SUMIF('Capex calcs'!$B:$B,$B11,'Capex calcs'!Q:Q)</f>
        <v>0</v>
      </c>
      <c r="D11" s="22">
        <f>SUMIF('Capex calcs'!$B:$B,$B11,'Capex calcs'!R:R)</f>
        <v>570</v>
      </c>
      <c r="E11" s="22">
        <f>SUMIF('Capex calcs'!$B:$B,$B11,'Capex calcs'!S:S)</f>
        <v>0</v>
      </c>
      <c r="F11" s="22">
        <f>SUMIF('Capex calcs'!$B:$B,$B11,'Capex calcs'!T:T)</f>
        <v>0</v>
      </c>
      <c r="G11" s="22">
        <f>SUMIF('Capex calcs'!$B:$B,$B11,'Capex calcs'!U:U)</f>
        <v>0</v>
      </c>
      <c r="H11" s="23">
        <f t="shared" si="1"/>
        <v>570</v>
      </c>
      <c r="I11" s="11"/>
      <c r="J11" s="22">
        <f>SUMIF('Capex calcs'!$B:$B,$B11,'Capex calcs'!AC:AC)</f>
        <v>0</v>
      </c>
      <c r="K11" s="22">
        <f>SUMIF('Capex calcs'!$B:$B,$B11,'Capex calcs'!AD:AD)</f>
        <v>595.61567225698479</v>
      </c>
      <c r="L11" s="22">
        <f>SUMIF('Capex calcs'!$B:$B,$B11,'Capex calcs'!AE:AE)</f>
        <v>0</v>
      </c>
      <c r="M11" s="22">
        <f>SUMIF('Capex calcs'!$B:$B,$B11,'Capex calcs'!AF:AF)</f>
        <v>0</v>
      </c>
      <c r="N11" s="22">
        <f>SUMIF('Capex calcs'!$B:$B,$B11,'Capex calcs'!AG:AG)</f>
        <v>0</v>
      </c>
      <c r="O11" s="23">
        <f t="shared" si="2"/>
        <v>595.61567225698479</v>
      </c>
      <c r="Q11" s="22">
        <f t="shared" si="3"/>
        <v>0</v>
      </c>
      <c r="R11" s="22">
        <f t="shared" si="4"/>
        <v>25.615672256984794</v>
      </c>
      <c r="S11" s="22">
        <f t="shared" si="5"/>
        <v>0</v>
      </c>
      <c r="T11" s="22">
        <f t="shared" si="6"/>
        <v>0</v>
      </c>
      <c r="U11" s="22">
        <f t="shared" si="7"/>
        <v>0</v>
      </c>
      <c r="V11" s="23">
        <f t="shared" si="8"/>
        <v>25.615672256984794</v>
      </c>
      <c r="X11" s="25">
        <f>J11/'Labour cost esc'!$I$7</f>
        <v>0</v>
      </c>
      <c r="Y11" s="25">
        <f>K11/'Labour cost esc'!$I$7</f>
        <v>574.36419696912708</v>
      </c>
      <c r="Z11" s="25">
        <f>L11/'Labour cost esc'!$I$7</f>
        <v>0</v>
      </c>
      <c r="AA11" s="25">
        <f>M11/'Labour cost esc'!$I$7</f>
        <v>0</v>
      </c>
      <c r="AB11" s="25">
        <f>N11/'Labour cost esc'!$I$7</f>
        <v>0</v>
      </c>
      <c r="AC11" s="26">
        <f t="shared" si="9"/>
        <v>574.36419696912708</v>
      </c>
    </row>
    <row r="12" spans="1:29" ht="15" x14ac:dyDescent="0.25">
      <c r="A12" s="58" t="s">
        <v>400</v>
      </c>
      <c r="B12" s="21" t="s">
        <v>47</v>
      </c>
      <c r="C12" s="22">
        <f>SUMIF('Capex calcs'!$B:$B,$B12,'Capex calcs'!Q:Q)</f>
        <v>9089.2999999999993</v>
      </c>
      <c r="D12" s="22">
        <f>SUMIF('Capex calcs'!$B:$B,$B12,'Capex calcs'!R:R)</f>
        <v>9169.2999999999993</v>
      </c>
      <c r="E12" s="22">
        <f>SUMIF('Capex calcs'!$B:$B,$B12,'Capex calcs'!S:S)</f>
        <v>5787.3</v>
      </c>
      <c r="F12" s="22">
        <f>SUMIF('Capex calcs'!$B:$B,$B12,'Capex calcs'!T:T)</f>
        <v>4191.3</v>
      </c>
      <c r="G12" s="22">
        <f>SUMIF('Capex calcs'!$B:$B,$B12,'Capex calcs'!U:U)</f>
        <v>4111.3</v>
      </c>
      <c r="H12" s="23">
        <f t="shared" si="1"/>
        <v>32348.499999999996</v>
      </c>
      <c r="I12" s="11"/>
      <c r="J12" s="22">
        <f>SUMIF('Capex calcs'!$B:$B,$B12,'Capex calcs'!AC:AC)</f>
        <v>9473.6542506875176</v>
      </c>
      <c r="K12" s="22">
        <f>SUMIF('Capex calcs'!$B:$B,$B12,'Capex calcs'!AD:AD)</f>
        <v>9581.3662870631069</v>
      </c>
      <c r="L12" s="22">
        <f>SUMIF('Capex calcs'!$B:$B,$B12,'Capex calcs'!AE:AE)</f>
        <v>6062.7746350742527</v>
      </c>
      <c r="M12" s="22">
        <f>SUMIF('Capex calcs'!$B:$B,$B12,'Capex calcs'!AF:AF)</f>
        <v>4401.9828356977532</v>
      </c>
      <c r="N12" s="22">
        <f>SUMIF('Capex calcs'!$B:$B,$B12,'Capex calcs'!AG:AG)</f>
        <v>4328.9536303715577</v>
      </c>
      <c r="O12" s="23">
        <f t="shared" si="2"/>
        <v>33848.731638894184</v>
      </c>
      <c r="Q12" s="22">
        <f t="shared" si="3"/>
        <v>384.35425068751829</v>
      </c>
      <c r="R12" s="22">
        <f t="shared" si="4"/>
        <v>412.06628706310767</v>
      </c>
      <c r="S12" s="22">
        <f t="shared" si="5"/>
        <v>275.47463507425255</v>
      </c>
      <c r="T12" s="22">
        <f t="shared" si="6"/>
        <v>210.68283569775303</v>
      </c>
      <c r="U12" s="22">
        <f t="shared" si="7"/>
        <v>217.65363037155748</v>
      </c>
      <c r="V12" s="23">
        <f t="shared" si="8"/>
        <v>1500.2316388941872</v>
      </c>
      <c r="X12" s="25">
        <f>J12/'Labour cost esc'!$I$7</f>
        <v>9135.6357287247047</v>
      </c>
      <c r="Y12" s="25">
        <f>K12/'Labour cost esc'!$I$7</f>
        <v>9239.5046162614344</v>
      </c>
      <c r="Z12" s="25">
        <f>L12/'Labour cost esc'!$I$7</f>
        <v>5846.4557715277269</v>
      </c>
      <c r="AA12" s="25">
        <f>M12/'Labour cost esc'!$I$7</f>
        <v>4244.9207673073806</v>
      </c>
      <c r="AB12" s="25">
        <f>N12/'Labour cost esc'!$I$7</f>
        <v>4174.4972327594578</v>
      </c>
      <c r="AC12" s="26">
        <f t="shared" si="9"/>
        <v>32641.014116580704</v>
      </c>
    </row>
    <row r="13" spans="1:29" ht="15" x14ac:dyDescent="0.25">
      <c r="A13" s="58" t="s">
        <v>401</v>
      </c>
      <c r="B13" s="21" t="s">
        <v>82</v>
      </c>
      <c r="C13" s="22">
        <f>SUMIF('Capex calcs'!$B:$B,$B13,'Capex calcs'!Q:Q)</f>
        <v>980</v>
      </c>
      <c r="D13" s="22">
        <f>SUMIF('Capex calcs'!$B:$B,$B13,'Capex calcs'!R:R)</f>
        <v>700</v>
      </c>
      <c r="E13" s="22">
        <f>SUMIF('Capex calcs'!$B:$B,$B13,'Capex calcs'!S:S)</f>
        <v>700</v>
      </c>
      <c r="F13" s="22">
        <f>SUMIF('Capex calcs'!$B:$B,$B13,'Capex calcs'!T:T)</f>
        <v>700</v>
      </c>
      <c r="G13" s="22">
        <f>SUMIF('Capex calcs'!$B:$B,$B13,'Capex calcs'!U:U)</f>
        <v>700</v>
      </c>
      <c r="H13" s="23">
        <f t="shared" si="1"/>
        <v>3780</v>
      </c>
      <c r="I13" s="11"/>
      <c r="J13" s="22">
        <f>SUMIF('Capex calcs'!$B:$B,$B13,'Capex calcs'!AC:AC)</f>
        <v>1021.4407232321266</v>
      </c>
      <c r="K13" s="22">
        <f>SUMIF('Capex calcs'!$B:$B,$B13,'Capex calcs'!AD:AD)</f>
        <v>731.45784312261299</v>
      </c>
      <c r="L13" s="22">
        <f>SUMIF('Capex calcs'!$B:$B,$B13,'Capex calcs'!AE:AE)</f>
        <v>733.31989780242566</v>
      </c>
      <c r="M13" s="22">
        <f>SUMIF('Capex calcs'!$B:$B,$B13,'Capex calcs'!AF:AF)</f>
        <v>735.18669267015662</v>
      </c>
      <c r="N13" s="22">
        <f>SUMIF('Capex calcs'!$B:$B,$B13,'Capex calcs'!AG:AG)</f>
        <v>737.0582397927883</v>
      </c>
      <c r="O13" s="23">
        <f t="shared" si="2"/>
        <v>3958.46339662011</v>
      </c>
      <c r="Q13" s="22">
        <f t="shared" si="3"/>
        <v>41.440723232126629</v>
      </c>
      <c r="R13" s="22">
        <f t="shared" si="4"/>
        <v>31.457843122612985</v>
      </c>
      <c r="S13" s="22">
        <f t="shared" si="5"/>
        <v>33.319897802425658</v>
      </c>
      <c r="T13" s="22">
        <f t="shared" si="6"/>
        <v>35.186692670156617</v>
      </c>
      <c r="U13" s="22">
        <f t="shared" si="7"/>
        <v>37.058239792788299</v>
      </c>
      <c r="V13" s="23">
        <f t="shared" si="8"/>
        <v>178.46339662010996</v>
      </c>
      <c r="X13" s="25">
        <f>J13/'Labour cost esc'!$I$7</f>
        <v>984.99587582654453</v>
      </c>
      <c r="Y13" s="25">
        <f>K13/'Labour cost esc'!$I$7</f>
        <v>705.35954013752462</v>
      </c>
      <c r="Z13" s="25">
        <f>L13/'Labour cost esc'!$I$7</f>
        <v>707.15515699366028</v>
      </c>
      <c r="AA13" s="25">
        <f>M13/'Labour cost esc'!$I$7</f>
        <v>708.95534490854072</v>
      </c>
      <c r="AB13" s="25">
        <f>N13/'Labour cost esc'!$I$7</f>
        <v>710.76011551860017</v>
      </c>
      <c r="AC13" s="26">
        <f t="shared" si="9"/>
        <v>3817.2260333848703</v>
      </c>
    </row>
    <row r="14" spans="1:29" ht="15" x14ac:dyDescent="0.25">
      <c r="A14" s="58" t="s">
        <v>402</v>
      </c>
      <c r="B14" s="21" t="s">
        <v>290</v>
      </c>
      <c r="C14" s="22">
        <f>SUMIF('Capex calcs'!$B:$B,$B14,'Capex calcs'!Q:Q)</f>
        <v>3200</v>
      </c>
      <c r="D14" s="22">
        <f>SUMIF('Capex calcs'!$B:$B,$B14,'Capex calcs'!R:R)</f>
        <v>2569</v>
      </c>
      <c r="E14" s="22">
        <f>SUMIF('Capex calcs'!$B:$B,$B14,'Capex calcs'!S:S)</f>
        <v>2306</v>
      </c>
      <c r="F14" s="22">
        <f>SUMIF('Capex calcs'!$B:$B,$B14,'Capex calcs'!T:T)</f>
        <v>2200</v>
      </c>
      <c r="G14" s="22">
        <f>SUMIF('Capex calcs'!$B:$B,$B14,'Capex calcs'!U:U)</f>
        <v>2300</v>
      </c>
      <c r="H14" s="23">
        <f t="shared" si="1"/>
        <v>12575</v>
      </c>
      <c r="I14" s="11"/>
      <c r="J14" s="22">
        <f>SUMIF('Capex calcs'!$B:$B,$B14,'Capex calcs'!AC:AC)</f>
        <v>3335.3166472885769</v>
      </c>
      <c r="K14" s="22">
        <f>SUMIF('Capex calcs'!$B:$B,$B14,'Capex calcs'!AD:AD)</f>
        <v>2684.4502842599891</v>
      </c>
      <c r="L14" s="22">
        <f>SUMIF('Capex calcs'!$B:$B,$B14,'Capex calcs'!AE:AE)</f>
        <v>2415.7652633319908</v>
      </c>
      <c r="M14" s="22">
        <f>SUMIF('Capex calcs'!$B:$B,$B14,'Capex calcs'!AF:AF)</f>
        <v>2310.5867483919214</v>
      </c>
      <c r="N14" s="22">
        <f>SUMIF('Capex calcs'!$B:$B,$B14,'Capex calcs'!AG:AG)</f>
        <v>2421.7627878905896</v>
      </c>
      <c r="O14" s="23">
        <f t="shared" si="2"/>
        <v>13167.881731163066</v>
      </c>
      <c r="Q14" s="22">
        <f t="shared" si="3"/>
        <v>135.31664728857686</v>
      </c>
      <c r="R14" s="22">
        <f t="shared" si="4"/>
        <v>115.45028425998908</v>
      </c>
      <c r="S14" s="22">
        <f t="shared" si="5"/>
        <v>109.76526333199081</v>
      </c>
      <c r="T14" s="22">
        <f t="shared" si="6"/>
        <v>110.58674839192145</v>
      </c>
      <c r="U14" s="22">
        <f t="shared" si="7"/>
        <v>121.76278789058961</v>
      </c>
      <c r="V14" s="23">
        <f t="shared" si="8"/>
        <v>592.88173116306643</v>
      </c>
      <c r="X14" s="25">
        <f>J14/'Labour cost esc'!$I$7</f>
        <v>3216.3130639234109</v>
      </c>
      <c r="Y14" s="25">
        <f>K14/'Labour cost esc'!$I$7</f>
        <v>2588.6695123047148</v>
      </c>
      <c r="Z14" s="25">
        <f>L14/'Labour cost esc'!$I$7</f>
        <v>2329.5711314676864</v>
      </c>
      <c r="AA14" s="25">
        <f>M14/'Labour cost esc'!$I$7</f>
        <v>2228.1453697125571</v>
      </c>
      <c r="AB14" s="25">
        <f>N14/'Labour cost esc'!$I$7</f>
        <v>2335.3546652753998</v>
      </c>
      <c r="AC14" s="26">
        <f t="shared" si="9"/>
        <v>12698.053742683767</v>
      </c>
    </row>
    <row r="15" spans="1:29" ht="15" x14ac:dyDescent="0.25">
      <c r="A15" s="58" t="s">
        <v>403</v>
      </c>
      <c r="B15" s="21" t="s">
        <v>143</v>
      </c>
      <c r="C15" s="22">
        <f>SUMIF('Capex calcs'!$B:$B,$B15,'Capex calcs'!Q:Q)</f>
        <v>1000</v>
      </c>
      <c r="D15" s="22">
        <f>SUMIF('Capex calcs'!$B:$B,$B15,'Capex calcs'!R:R)</f>
        <v>1380</v>
      </c>
      <c r="E15" s="22">
        <f>SUMIF('Capex calcs'!$B:$B,$B15,'Capex calcs'!S:S)</f>
        <v>1380</v>
      </c>
      <c r="F15" s="22">
        <f>SUMIF('Capex calcs'!$B:$B,$B15,'Capex calcs'!T:T)</f>
        <v>1320</v>
      </c>
      <c r="G15" s="22">
        <f>SUMIF('Capex calcs'!$B:$B,$B15,'Capex calcs'!U:U)</f>
        <v>630</v>
      </c>
      <c r="H15" s="23">
        <f t="shared" si="1"/>
        <v>5710</v>
      </c>
      <c r="I15" s="11"/>
      <c r="J15" s="22">
        <f>SUMIF('Capex calcs'!$B:$B,$B15,'Capex calcs'!AC:AC)</f>
        <v>1042.2864522776802</v>
      </c>
      <c r="K15" s="22">
        <f>SUMIF('Capex calcs'!$B:$B,$B15,'Capex calcs'!AD:AD)</f>
        <v>1442.0168907274369</v>
      </c>
      <c r="L15" s="22">
        <f>SUMIF('Capex calcs'!$B:$B,$B15,'Capex calcs'!AE:AE)</f>
        <v>1445.687798524782</v>
      </c>
      <c r="M15" s="22">
        <f>SUMIF('Capex calcs'!$B:$B,$B15,'Capex calcs'!AF:AF)</f>
        <v>1386.3520490351525</v>
      </c>
      <c r="N15" s="22">
        <f>SUMIF('Capex calcs'!$B:$B,$B15,'Capex calcs'!AG:AG)</f>
        <v>663.35241581350942</v>
      </c>
      <c r="O15" s="23">
        <f t="shared" si="2"/>
        <v>5979.6956063785619</v>
      </c>
      <c r="Q15" s="22">
        <f t="shared" si="3"/>
        <v>42.286452277680155</v>
      </c>
      <c r="R15" s="22">
        <f t="shared" si="4"/>
        <v>62.01689072743693</v>
      </c>
      <c r="S15" s="22">
        <f t="shared" si="5"/>
        <v>65.687798524782011</v>
      </c>
      <c r="T15" s="22">
        <f t="shared" si="6"/>
        <v>66.352049035152504</v>
      </c>
      <c r="U15" s="22">
        <f t="shared" si="7"/>
        <v>33.352415813509424</v>
      </c>
      <c r="V15" s="23">
        <f t="shared" si="8"/>
        <v>269.69560637856193</v>
      </c>
      <c r="X15" s="25">
        <f>J15/'Labour cost esc'!$I$7</f>
        <v>1005.0978324760658</v>
      </c>
      <c r="Y15" s="25">
        <f>K15/'Labour cost esc'!$I$7</f>
        <v>1390.5659505568342</v>
      </c>
      <c r="Z15" s="25">
        <f>L15/'Labour cost esc'!$I$7</f>
        <v>1394.1058809303588</v>
      </c>
      <c r="AA15" s="25">
        <f>M15/'Labour cost esc'!$I$7</f>
        <v>1336.8872218275339</v>
      </c>
      <c r="AB15" s="25">
        <f>N15/'Labour cost esc'!$I$7</f>
        <v>639.68410396674005</v>
      </c>
      <c r="AC15" s="26">
        <f t="shared" si="9"/>
        <v>5766.340989757532</v>
      </c>
    </row>
    <row r="16" spans="1:29" ht="15" x14ac:dyDescent="0.25">
      <c r="A16" s="58" t="s">
        <v>404</v>
      </c>
      <c r="B16" s="21" t="s">
        <v>300</v>
      </c>
      <c r="C16" s="22">
        <f>SUMIF('Capex calcs'!$B:$B,$B16,'Capex calcs'!Q:Q)</f>
        <v>4783</v>
      </c>
      <c r="D16" s="22">
        <f>SUMIF('Capex calcs'!$B:$B,$B16,'Capex calcs'!R:R)</f>
        <v>3309</v>
      </c>
      <c r="E16" s="22">
        <f>SUMIF('Capex calcs'!$B:$B,$B16,'Capex calcs'!S:S)</f>
        <v>2886</v>
      </c>
      <c r="F16" s="22">
        <f>SUMIF('Capex calcs'!$B:$B,$B16,'Capex calcs'!T:T)</f>
        <v>7558</v>
      </c>
      <c r="G16" s="22">
        <f>SUMIF('Capex calcs'!$B:$B,$B16,'Capex calcs'!U:U)</f>
        <v>2601</v>
      </c>
      <c r="H16" s="23">
        <f t="shared" si="1"/>
        <v>21137</v>
      </c>
      <c r="I16" s="11"/>
      <c r="J16" s="22">
        <f>SUMIF('Capex calcs'!$B:$B,$B16,'Capex calcs'!AC:AC)</f>
        <v>4985.2561012441456</v>
      </c>
      <c r="K16" s="22">
        <f>SUMIF('Capex calcs'!$B:$B,$B16,'Capex calcs'!AD:AD)</f>
        <v>3457.7057184181804</v>
      </c>
      <c r="L16" s="22">
        <f>SUMIF('Capex calcs'!$B:$B,$B16,'Capex calcs'!AE:AE)</f>
        <v>3023.3731786540006</v>
      </c>
      <c r="M16" s="22">
        <f>SUMIF('Capex calcs'!$B:$B,$B16,'Capex calcs'!AF:AF)</f>
        <v>7937.9157474300628</v>
      </c>
      <c r="N16" s="22">
        <f>SUMIF('Capex calcs'!$B:$B,$B16,'Capex calcs'!AG:AG)</f>
        <v>2738.6978310014892</v>
      </c>
      <c r="O16" s="23">
        <f t="shared" si="2"/>
        <v>22142.94857674788</v>
      </c>
      <c r="Q16" s="22">
        <f t="shared" si="3"/>
        <v>202.25610124414561</v>
      </c>
      <c r="R16" s="22">
        <f t="shared" si="4"/>
        <v>148.70571841818037</v>
      </c>
      <c r="S16" s="22">
        <f t="shared" si="5"/>
        <v>137.37317865400064</v>
      </c>
      <c r="T16" s="22">
        <f t="shared" si="6"/>
        <v>379.91574743006277</v>
      </c>
      <c r="U16" s="22">
        <f t="shared" si="7"/>
        <v>137.69783100148925</v>
      </c>
      <c r="V16" s="23">
        <f t="shared" si="8"/>
        <v>1005.94857674788</v>
      </c>
      <c r="X16" s="25">
        <f>J16/'Labour cost esc'!$I$7</f>
        <v>4807.3829327330241</v>
      </c>
      <c r="Y16" s="25">
        <f>K16/'Labour cost esc'!$I$7</f>
        <v>3334.3353118786699</v>
      </c>
      <c r="Z16" s="25">
        <f>L16/'Labour cost esc'!$I$7</f>
        <v>2915.4996901195764</v>
      </c>
      <c r="AA16" s="25">
        <f>M16/'Labour cost esc'!$I$7</f>
        <v>7654.6921383125009</v>
      </c>
      <c r="AB16" s="25">
        <f>N16/'Labour cost esc'!$I$7</f>
        <v>2640.9815149483989</v>
      </c>
      <c r="AC16" s="26">
        <f t="shared" si="9"/>
        <v>21352.89158799217</v>
      </c>
    </row>
    <row r="17" spans="1:29" ht="15" x14ac:dyDescent="0.25">
      <c r="A17" s="58" t="s">
        <v>405</v>
      </c>
      <c r="B17" s="21" t="s">
        <v>316</v>
      </c>
      <c r="C17" s="22">
        <f>SUMIF('Capex calcs'!$B:$B,$B17,'Capex calcs'!Q:Q)</f>
        <v>2496</v>
      </c>
      <c r="D17" s="22">
        <f>SUMIF('Capex calcs'!$B:$B,$B17,'Capex calcs'!R:R)</f>
        <v>1628</v>
      </c>
      <c r="E17" s="22">
        <f>SUMIF('Capex calcs'!$B:$B,$B17,'Capex calcs'!S:S)</f>
        <v>1440</v>
      </c>
      <c r="F17" s="22">
        <f>SUMIF('Capex calcs'!$B:$B,$B17,'Capex calcs'!T:T)</f>
        <v>1112</v>
      </c>
      <c r="G17" s="22">
        <f>SUMIF('Capex calcs'!$B:$B,$B17,'Capex calcs'!U:U)</f>
        <v>826</v>
      </c>
      <c r="H17" s="23">
        <f t="shared" si="1"/>
        <v>7502</v>
      </c>
      <c r="I17" s="11"/>
      <c r="J17" s="22">
        <f>SUMIF('Capex calcs'!$B:$B,$B17,'Capex calcs'!AC:AC)</f>
        <v>2601.5469848850898</v>
      </c>
      <c r="K17" s="22">
        <f>SUMIF('Capex calcs'!$B:$B,$B17,'Capex calcs'!AD:AD)</f>
        <v>1701.1619551480198</v>
      </c>
      <c r="L17" s="22">
        <f>SUMIF('Capex calcs'!$B:$B,$B17,'Capex calcs'!AE:AE)</f>
        <v>1508.5437897649899</v>
      </c>
      <c r="M17" s="22">
        <f>SUMIF('Capex calcs'!$B:$B,$B17,'Capex calcs'!AF:AF)</f>
        <v>1167.8965746417343</v>
      </c>
      <c r="N17" s="22">
        <f>SUMIF('Capex calcs'!$B:$B,$B17,'Capex calcs'!AG:AG)</f>
        <v>869.72872295549018</v>
      </c>
      <c r="O17" s="23">
        <f t="shared" si="2"/>
        <v>7848.8780273953244</v>
      </c>
      <c r="Q17" s="22">
        <f t="shared" si="3"/>
        <v>105.54698488508984</v>
      </c>
      <c r="R17" s="22">
        <f t="shared" si="4"/>
        <v>73.161955148019842</v>
      </c>
      <c r="S17" s="22">
        <f t="shared" si="5"/>
        <v>68.543789764989924</v>
      </c>
      <c r="T17" s="22">
        <f t="shared" si="6"/>
        <v>55.896574641734333</v>
      </c>
      <c r="U17" s="22">
        <f t="shared" si="7"/>
        <v>43.728722955490184</v>
      </c>
      <c r="V17" s="23">
        <f t="shared" si="8"/>
        <v>346.87802739532435</v>
      </c>
      <c r="X17" s="25">
        <f>J17/'Labour cost esc'!$I$7</f>
        <v>2508.7241898602606</v>
      </c>
      <c r="Y17" s="25">
        <f>K17/'Labour cost esc'!$I$7</f>
        <v>1640.4647590627001</v>
      </c>
      <c r="Z17" s="25">
        <f>L17/'Labour cost esc'!$I$7</f>
        <v>1454.7191801012441</v>
      </c>
      <c r="AA17" s="25">
        <f>M17/'Labour cost esc'!$I$7</f>
        <v>1126.2262050547101</v>
      </c>
      <c r="AB17" s="25">
        <f>N17/'Labour cost esc'!$I$7</f>
        <v>838.69693631194821</v>
      </c>
      <c r="AC17" s="26">
        <f t="shared" si="9"/>
        <v>7568.8312703908632</v>
      </c>
    </row>
    <row r="18" spans="1:29" ht="15" x14ac:dyDescent="0.25">
      <c r="A18" s="58" t="s">
        <v>406</v>
      </c>
      <c r="B18" s="21" t="s">
        <v>322</v>
      </c>
      <c r="C18" s="22">
        <f>SUMIF('Capex calcs'!$B:$B,$B18,'Capex calcs'!Q:Q)</f>
        <v>4780.4567700389107</v>
      </c>
      <c r="D18" s="22">
        <f>SUMIF('Capex calcs'!$B:$B,$B18,'Capex calcs'!R:R)</f>
        <v>3636.0410055512925</v>
      </c>
      <c r="E18" s="22">
        <f>SUMIF('Capex calcs'!$B:$B,$B18,'Capex calcs'!S:S)</f>
        <v>1753.4878378980095</v>
      </c>
      <c r="F18" s="22">
        <f>SUMIF('Capex calcs'!$B:$B,$B18,'Capex calcs'!T:T)</f>
        <v>1491.3379186064155</v>
      </c>
      <c r="G18" s="22">
        <f>SUMIF('Capex calcs'!$B:$B,$B18,'Capex calcs'!U:U)</f>
        <v>2659.6715500389105</v>
      </c>
      <c r="H18" s="23">
        <f t="shared" si="1"/>
        <v>14320.995082133541</v>
      </c>
      <c r="I18" s="11"/>
      <c r="J18" s="22">
        <f>SUMIF('Capex calcs'!$B:$B,$B18,'Capex calcs'!AC:AC)</f>
        <v>4982.6053271106739</v>
      </c>
      <c r="K18" s="22">
        <f>SUMIF('Capex calcs'!$B:$B,$B18,'Capex calcs'!AD:AD)</f>
        <v>3799.4438734656073</v>
      </c>
      <c r="L18" s="22">
        <f>SUMIF('Capex calcs'!$B:$B,$B18,'Capex calcs'!AE:AE)</f>
        <v>1836.9536029788067</v>
      </c>
      <c r="M18" s="22">
        <f>SUMIF('Capex calcs'!$B:$B,$B18,'Capex calcs'!AF:AF)</f>
        <v>1566.3025600483513</v>
      </c>
      <c r="N18" s="22">
        <f>SUMIF('Capex calcs'!$B:$B,$B18,'Capex calcs'!AG:AG)</f>
        <v>2800.4754729980523</v>
      </c>
      <c r="O18" s="23">
        <f t="shared" si="2"/>
        <v>14985.780836601491</v>
      </c>
      <c r="Q18" s="22">
        <f t="shared" si="3"/>
        <v>202.14855707176321</v>
      </c>
      <c r="R18" s="22">
        <f t="shared" si="4"/>
        <v>163.40286791431481</v>
      </c>
      <c r="S18" s="22">
        <f t="shared" si="5"/>
        <v>83.465765080797155</v>
      </c>
      <c r="T18" s="22">
        <f t="shared" si="6"/>
        <v>74.964641441935782</v>
      </c>
      <c r="U18" s="22">
        <f t="shared" si="7"/>
        <v>140.8039229591418</v>
      </c>
      <c r="V18" s="23">
        <f t="shared" si="8"/>
        <v>664.78575446795003</v>
      </c>
      <c r="X18" s="25">
        <f>J18/'Labour cost esc'!$I$7</f>
        <v>4804.8267378116434</v>
      </c>
      <c r="Y18" s="25">
        <f>K18/'Labour cost esc'!$I$7</f>
        <v>3663.8803022812031</v>
      </c>
      <c r="Z18" s="25">
        <f>L18/'Labour cost esc'!$I$7</f>
        <v>1771.411381850344</v>
      </c>
      <c r="AA18" s="25">
        <f>M18/'Labour cost esc'!$I$7</f>
        <v>1510.4171263725664</v>
      </c>
      <c r="AB18" s="25">
        <f>N18/'Labour cost esc'!$I$7</f>
        <v>2700.5549402102724</v>
      </c>
      <c r="AC18" s="26">
        <f t="shared" si="9"/>
        <v>14451.090488526028</v>
      </c>
    </row>
    <row r="19" spans="1:29" ht="15" x14ac:dyDescent="0.25">
      <c r="A19" s="58" t="s">
        <v>407</v>
      </c>
      <c r="B19" s="21" t="s">
        <v>338</v>
      </c>
      <c r="C19" s="22">
        <f>SUMIF('Capex calcs'!$B:$B,$B19,'Capex calcs'!Q:Q)</f>
        <v>5863</v>
      </c>
      <c r="D19" s="22">
        <f>SUMIF('Capex calcs'!$B:$B,$B19,'Capex calcs'!R:R)</f>
        <v>8842</v>
      </c>
      <c r="E19" s="22">
        <f>SUMIF('Capex calcs'!$B:$B,$B19,'Capex calcs'!S:S)</f>
        <v>7459</v>
      </c>
      <c r="F19" s="22">
        <f>SUMIF('Capex calcs'!$B:$B,$B19,'Capex calcs'!T:T)</f>
        <v>8581</v>
      </c>
      <c r="G19" s="22">
        <f>SUMIF('Capex calcs'!$B:$B,$B19,'Capex calcs'!U:U)</f>
        <v>3893</v>
      </c>
      <c r="H19" s="23">
        <f t="shared" si="1"/>
        <v>34638</v>
      </c>
      <c r="I19" s="11"/>
      <c r="J19" s="22">
        <f>SUMIF('Capex calcs'!$B:$B,$B19,'Capex calcs'!AC:AC)</f>
        <v>6110.9254697040387</v>
      </c>
      <c r="K19" s="22">
        <f>SUMIF('Capex calcs'!$B:$B,$B19,'Capex calcs'!AD:AD)</f>
        <v>9239.3574984144871</v>
      </c>
      <c r="L19" s="22">
        <f>SUMIF('Capex calcs'!$B:$B,$B19,'Capex calcs'!AE:AE)</f>
        <v>7814.0473110118473</v>
      </c>
      <c r="M19" s="22">
        <f>SUMIF('Capex calcs'!$B:$B,$B19,'Capex calcs'!AF:AF)</f>
        <v>9012.338585432306</v>
      </c>
      <c r="N19" s="22">
        <f>SUMIF('Capex calcs'!$B:$B,$B19,'Capex calcs'!AG:AG)</f>
        <v>4099.0967535904638</v>
      </c>
      <c r="O19" s="23">
        <f t="shared" si="2"/>
        <v>36275.765618153142</v>
      </c>
      <c r="Q19" s="22">
        <f t="shared" si="3"/>
        <v>247.92546970403873</v>
      </c>
      <c r="R19" s="22">
        <f t="shared" si="4"/>
        <v>397.35749841448705</v>
      </c>
      <c r="S19" s="22">
        <f t="shared" si="5"/>
        <v>355.04731101184734</v>
      </c>
      <c r="T19" s="22">
        <f t="shared" si="6"/>
        <v>431.33858543230599</v>
      </c>
      <c r="U19" s="22">
        <f t="shared" si="7"/>
        <v>206.09675359046378</v>
      </c>
      <c r="V19" s="23">
        <f t="shared" si="8"/>
        <v>1637.765618153142</v>
      </c>
      <c r="X19" s="25">
        <f>J19/'Labour cost esc'!$I$7</f>
        <v>5892.8885918071737</v>
      </c>
      <c r="Y19" s="25">
        <f>K19/'Labour cost esc'!$I$7</f>
        <v>8909.6986484228419</v>
      </c>
      <c r="Z19" s="25">
        <f>L19/'Labour cost esc'!$I$7</f>
        <v>7535.2433085938746</v>
      </c>
      <c r="AA19" s="25">
        <f>M19/'Labour cost esc'!$I$7</f>
        <v>8690.7797352288399</v>
      </c>
      <c r="AB19" s="25">
        <f>N19/'Labour cost esc'!$I$7</f>
        <v>3952.8416138770144</v>
      </c>
      <c r="AC19" s="26">
        <f t="shared" si="9"/>
        <v>34981.451897929743</v>
      </c>
    </row>
    <row r="20" spans="1:29" ht="15" x14ac:dyDescent="0.25">
      <c r="A20" s="58" t="s">
        <v>408</v>
      </c>
      <c r="B20" s="21" t="s">
        <v>409</v>
      </c>
      <c r="C20" s="22">
        <f>SUMIF('Capex calcs'!$B:$B,$B20,'Capex calcs'!Q:Q)</f>
        <v>0</v>
      </c>
      <c r="D20" s="22">
        <f>SUMIF('Capex calcs'!$B:$B,$B20,'Capex calcs'!R:R)</f>
        <v>0</v>
      </c>
      <c r="E20" s="22">
        <f>SUMIF('Capex calcs'!$B:$B,$B20,'Capex calcs'!S:S)</f>
        <v>0</v>
      </c>
      <c r="F20" s="22">
        <f>SUMIF('Capex calcs'!$B:$B,$B20,'Capex calcs'!T:T)</f>
        <v>0</v>
      </c>
      <c r="G20" s="22">
        <f>SUMIF('Capex calcs'!$B:$B,$B20,'Capex calcs'!U:U)</f>
        <v>0</v>
      </c>
      <c r="H20" s="23">
        <f t="shared" si="1"/>
        <v>0</v>
      </c>
      <c r="I20" s="11"/>
      <c r="J20" s="22">
        <f>SUMIF('Capex calcs'!$B:$B,$B20,'Capex calcs'!AC:AC)</f>
        <v>0</v>
      </c>
      <c r="K20" s="22">
        <f>SUMIF('Capex calcs'!$B:$B,$B20,'Capex calcs'!AD:AD)</f>
        <v>0</v>
      </c>
      <c r="L20" s="22">
        <f>SUMIF('Capex calcs'!$B:$B,$B20,'Capex calcs'!AE:AE)</f>
        <v>0</v>
      </c>
      <c r="M20" s="22">
        <f>SUMIF('Capex calcs'!$B:$B,$B20,'Capex calcs'!AF:AF)</f>
        <v>0</v>
      </c>
      <c r="N20" s="22">
        <f>SUMIF('Capex calcs'!$B:$B,$B20,'Capex calcs'!AG:AG)</f>
        <v>0</v>
      </c>
      <c r="O20" s="23">
        <f t="shared" si="2"/>
        <v>0</v>
      </c>
      <c r="Q20" s="22">
        <f t="shared" si="3"/>
        <v>0</v>
      </c>
      <c r="R20" s="22">
        <f t="shared" si="4"/>
        <v>0</v>
      </c>
      <c r="S20" s="22">
        <f t="shared" si="5"/>
        <v>0</v>
      </c>
      <c r="T20" s="22">
        <f t="shared" si="6"/>
        <v>0</v>
      </c>
      <c r="U20" s="22">
        <f t="shared" si="7"/>
        <v>0</v>
      </c>
      <c r="V20" s="23">
        <f t="shared" si="8"/>
        <v>0</v>
      </c>
      <c r="X20" s="25">
        <f>J20/'Labour cost esc'!$I$7</f>
        <v>0</v>
      </c>
      <c r="Y20" s="25">
        <f>K20/'Labour cost esc'!$I$7</f>
        <v>0</v>
      </c>
      <c r="Z20" s="25">
        <f>L20/'Labour cost esc'!$I$7</f>
        <v>0</v>
      </c>
      <c r="AA20" s="25">
        <f>M20/'Labour cost esc'!$I$7</f>
        <v>0</v>
      </c>
      <c r="AB20" s="25">
        <f>N20/'Labour cost esc'!$I$7</f>
        <v>0</v>
      </c>
      <c r="AC20" s="26">
        <f t="shared" si="9"/>
        <v>0</v>
      </c>
    </row>
    <row r="21" spans="1:29" ht="15" x14ac:dyDescent="0.25">
      <c r="A21" s="58" t="s">
        <v>410</v>
      </c>
      <c r="B21" s="21" t="s">
        <v>360</v>
      </c>
      <c r="C21" s="22">
        <f>SUMIF('Capex calcs'!$B:$B,$B21,'Capex calcs'!Q:Q)</f>
        <v>3119</v>
      </c>
      <c r="D21" s="22">
        <f>SUMIF('Capex calcs'!$B:$B,$B21,'Capex calcs'!R:R)</f>
        <v>8954</v>
      </c>
      <c r="E21" s="22">
        <f>SUMIF('Capex calcs'!$B:$B,$B21,'Capex calcs'!S:S)</f>
        <v>2667</v>
      </c>
      <c r="F21" s="22">
        <f>SUMIF('Capex calcs'!$B:$B,$B21,'Capex calcs'!T:T)</f>
        <v>8312</v>
      </c>
      <c r="G21" s="22">
        <f>SUMIF('Capex calcs'!$B:$B,$B21,'Capex calcs'!U:U)</f>
        <v>3991</v>
      </c>
      <c r="H21" s="23">
        <f t="shared" si="1"/>
        <v>27043</v>
      </c>
      <c r="I21" s="11"/>
      <c r="J21" s="22">
        <f>SUMIF('Capex calcs'!$B:$B,$B21,'Capex calcs'!AC:AC)</f>
        <v>3250.8914446540853</v>
      </c>
      <c r="K21" s="22">
        <f>SUMIF('Capex calcs'!$B:$B,$B21,'Capex calcs'!AD:AD)</f>
        <v>9356.3907533141082</v>
      </c>
      <c r="L21" s="22">
        <f>SUMIF('Capex calcs'!$B:$B,$B21,'Capex calcs'!AE:AE)</f>
        <v>2793.9488106272415</v>
      </c>
      <c r="M21" s="22">
        <f>SUMIF('Capex calcs'!$B:$B,$B21,'Capex calcs'!AF:AF)</f>
        <v>8729.8168421062019</v>
      </c>
      <c r="N21" s="22">
        <f>SUMIF('Capex calcs'!$B:$B,$B21,'Capex calcs'!AG:AG)</f>
        <v>4202.2849071614537</v>
      </c>
      <c r="O21" s="23">
        <f t="shared" si="2"/>
        <v>28333.332757863092</v>
      </c>
      <c r="Q21" s="22">
        <f t="shared" si="3"/>
        <v>131.89144465408526</v>
      </c>
      <c r="R21" s="22">
        <f t="shared" si="4"/>
        <v>402.39075331410822</v>
      </c>
      <c r="S21" s="22">
        <f t="shared" si="5"/>
        <v>126.94881062724153</v>
      </c>
      <c r="T21" s="22">
        <f t="shared" si="6"/>
        <v>417.81684210620188</v>
      </c>
      <c r="U21" s="22">
        <f t="shared" si="7"/>
        <v>211.2849071614537</v>
      </c>
      <c r="V21" s="23">
        <f t="shared" si="8"/>
        <v>1290.3327578630924</v>
      </c>
      <c r="X21" s="25">
        <f>J21/'Labour cost esc'!$I$7</f>
        <v>3134.90013949285</v>
      </c>
      <c r="Y21" s="25">
        <f>K21/'Labour cost esc'!$I$7</f>
        <v>9022.556174844849</v>
      </c>
      <c r="Z21" s="25">
        <f>L21/'Labour cost esc'!$I$7</f>
        <v>2694.2611481458453</v>
      </c>
      <c r="AA21" s="25">
        <f>M21/'Labour cost esc'!$I$7</f>
        <v>8418.3383241139854</v>
      </c>
      <c r="AB21" s="25">
        <f>N21/'Labour cost esc'!$I$7</f>
        <v>4052.348030049618</v>
      </c>
      <c r="AC21" s="26">
        <f t="shared" si="9"/>
        <v>27322.403816647147</v>
      </c>
    </row>
    <row r="22" spans="1:29" s="13" customFormat="1" ht="15" x14ac:dyDescent="0.25">
      <c r="A22" s="58"/>
      <c r="B22" s="23" t="s">
        <v>384</v>
      </c>
      <c r="C22" s="23">
        <f t="shared" ref="C22:H22" si="10">SUM(C5:C21)</f>
        <v>60789.788770038904</v>
      </c>
      <c r="D22" s="23">
        <f t="shared" si="10"/>
        <v>73309.454505551286</v>
      </c>
      <c r="E22" s="23">
        <f t="shared" si="10"/>
        <v>61676.682837898006</v>
      </c>
      <c r="F22" s="23">
        <f t="shared" si="10"/>
        <v>50941.066918606411</v>
      </c>
      <c r="G22" s="23">
        <f t="shared" si="10"/>
        <v>38578.173550038904</v>
      </c>
      <c r="H22" s="23">
        <f t="shared" si="10"/>
        <v>285295.1665821335</v>
      </c>
      <c r="I22" s="11"/>
      <c r="J22" s="23">
        <f t="shared" ref="J22:O22" si="11">SUM(J5:J21)</f>
        <v>63360.373271833421</v>
      </c>
      <c r="K22" s="23">
        <f t="shared" si="11"/>
        <v>76603.964961608377</v>
      </c>
      <c r="L22" s="23">
        <f t="shared" si="11"/>
        <v>64612.483936399985</v>
      </c>
      <c r="M22" s="23">
        <f t="shared" si="11"/>
        <v>53501.70644139911</v>
      </c>
      <c r="N22" s="23">
        <f t="shared" si="11"/>
        <v>40620.515273160541</v>
      </c>
      <c r="O22" s="23">
        <f t="shared" si="11"/>
        <v>298699.04388440138</v>
      </c>
      <c r="Q22" s="23">
        <f>J22-C22</f>
        <v>2570.5845017945176</v>
      </c>
      <c r="R22" s="23">
        <f t="shared" ref="R22" si="12">K22-D22</f>
        <v>3294.5104560570908</v>
      </c>
      <c r="S22" s="23">
        <f t="shared" ref="S22" si="13">L22-E22</f>
        <v>2935.8010985019791</v>
      </c>
      <c r="T22" s="23">
        <f t="shared" ref="T22" si="14">M22-F22</f>
        <v>2560.6395227926987</v>
      </c>
      <c r="U22" s="23">
        <f t="shared" ref="U22" si="15">N22-G22</f>
        <v>2042.3417231216372</v>
      </c>
      <c r="V22" s="23">
        <f t="shared" ref="V22" si="16">O22-H22</f>
        <v>13403.87730226788</v>
      </c>
      <c r="X22" s="23">
        <f>SUM(X5:X21)</f>
        <v>61099.684929443996</v>
      </c>
      <c r="Y22" s="23">
        <f t="shared" ref="Y22:AB22" si="17">SUM(Y5:Y21)</f>
        <v>73870.747311097759</v>
      </c>
      <c r="Z22" s="23">
        <f t="shared" si="17"/>
        <v>62307.120478688521</v>
      </c>
      <c r="AA22" s="23">
        <f t="shared" si="17"/>
        <v>51592.773810413797</v>
      </c>
      <c r="AB22" s="23">
        <f t="shared" si="17"/>
        <v>39171.181555603231</v>
      </c>
      <c r="AC22" s="23">
        <f t="shared" si="9"/>
        <v>288041.5080852473</v>
      </c>
    </row>
    <row r="23" spans="1:29" x14ac:dyDescent="0.2">
      <c r="I23" s="11"/>
    </row>
    <row r="24" spans="1:29" x14ac:dyDescent="0.2">
      <c r="C24" s="46"/>
      <c r="D24" s="46"/>
      <c r="E24" s="46"/>
      <c r="F24" s="46"/>
      <c r="G24" s="46"/>
      <c r="H24" s="46"/>
      <c r="AB24" s="17" t="s">
        <v>411</v>
      </c>
      <c r="AC24" s="17">
        <f>O22/'Labour cost esc'!$I$7-AC22</f>
        <v>0</v>
      </c>
    </row>
    <row r="25" spans="1:29" x14ac:dyDescent="0.2">
      <c r="I25" s="11"/>
    </row>
    <row r="26" spans="1:29" x14ac:dyDescent="0.2">
      <c r="I26" s="11"/>
    </row>
    <row r="27" spans="1:29" ht="14.25" x14ac:dyDescent="0.2">
      <c r="A27" s="75" t="s">
        <v>412</v>
      </c>
      <c r="B27" s="75"/>
      <c r="C27" s="59"/>
      <c r="D27" s="59"/>
      <c r="E27" s="59"/>
      <c r="F27" s="59"/>
      <c r="G27" s="59"/>
      <c r="H27" s="70"/>
      <c r="I27" s="59"/>
      <c r="J27" s="59"/>
      <c r="K27" s="59"/>
      <c r="L27" s="59"/>
      <c r="M27" s="59"/>
      <c r="N27" s="59"/>
      <c r="O27" s="70"/>
      <c r="P27" s="59"/>
      <c r="Q27" s="59"/>
      <c r="R27" s="59"/>
      <c r="S27" s="59"/>
      <c r="T27" s="59"/>
      <c r="U27" s="59"/>
      <c r="V27" s="70"/>
      <c r="X27" s="75" t="s">
        <v>387</v>
      </c>
      <c r="Y27" s="75"/>
      <c r="Z27" s="75"/>
      <c r="AA27" s="75"/>
      <c r="AB27" s="75"/>
      <c r="AC27" s="75"/>
    </row>
    <row r="28" spans="1:29" ht="2.25" customHeight="1" x14ac:dyDescent="0.2">
      <c r="I28" s="11"/>
    </row>
    <row r="29" spans="1:29" x14ac:dyDescent="0.2">
      <c r="A29" s="69"/>
      <c r="B29" s="69"/>
      <c r="C29" s="110" t="s">
        <v>388</v>
      </c>
      <c r="D29" s="110"/>
      <c r="E29" s="110"/>
      <c r="F29" s="110"/>
      <c r="G29" s="110"/>
      <c r="H29" s="110"/>
      <c r="I29" s="15"/>
      <c r="J29" s="110" t="s">
        <v>389</v>
      </c>
      <c r="K29" s="110"/>
      <c r="L29" s="110"/>
      <c r="M29" s="110"/>
      <c r="N29" s="110"/>
      <c r="O29" s="110"/>
      <c r="Q29" s="110" t="s">
        <v>390</v>
      </c>
      <c r="R29" s="110"/>
      <c r="S29" s="110"/>
      <c r="T29" s="110"/>
      <c r="U29" s="110"/>
      <c r="V29" s="110"/>
      <c r="X29" s="109" t="s">
        <v>391</v>
      </c>
      <c r="Y29" s="109"/>
      <c r="Z29" s="109"/>
      <c r="AA29" s="109"/>
      <c r="AB29" s="109"/>
      <c r="AC29" s="109"/>
    </row>
    <row r="30" spans="1:29" x14ac:dyDescent="0.2">
      <c r="A30" s="61" t="s">
        <v>392</v>
      </c>
      <c r="B30" s="61" t="s">
        <v>14</v>
      </c>
      <c r="C30" s="62">
        <v>2026</v>
      </c>
      <c r="D30" s="62">
        <v>2027</v>
      </c>
      <c r="E30" s="62">
        <v>2028</v>
      </c>
      <c r="F30" s="62">
        <v>2029</v>
      </c>
      <c r="G30" s="62">
        <v>2030</v>
      </c>
      <c r="H30" s="63" t="s">
        <v>381</v>
      </c>
      <c r="I30" s="15"/>
      <c r="J30" s="62">
        <v>2026</v>
      </c>
      <c r="K30" s="62">
        <v>2027</v>
      </c>
      <c r="L30" s="62">
        <v>2028</v>
      </c>
      <c r="M30" s="62">
        <v>2029</v>
      </c>
      <c r="N30" s="62">
        <v>2030</v>
      </c>
      <c r="O30" s="63" t="s">
        <v>381</v>
      </c>
      <c r="Q30" s="62">
        <v>2026</v>
      </c>
      <c r="R30" s="62">
        <v>2027</v>
      </c>
      <c r="S30" s="62">
        <v>2028</v>
      </c>
      <c r="T30" s="62">
        <v>2029</v>
      </c>
      <c r="U30" s="62">
        <v>2030</v>
      </c>
      <c r="V30" s="63" t="s">
        <v>381</v>
      </c>
      <c r="X30" s="62">
        <v>2026</v>
      </c>
      <c r="Y30" s="62">
        <v>2027</v>
      </c>
      <c r="Z30" s="62">
        <v>2028</v>
      </c>
      <c r="AA30" s="62">
        <v>2029</v>
      </c>
      <c r="AB30" s="62">
        <v>2030</v>
      </c>
      <c r="AC30" s="63" t="s">
        <v>381</v>
      </c>
    </row>
    <row r="31" spans="1:29" ht="15" x14ac:dyDescent="0.25">
      <c r="A31" s="58" t="s">
        <v>413</v>
      </c>
      <c r="B31" s="24" t="s">
        <v>249</v>
      </c>
      <c r="C31" s="25">
        <f>SUMIF('Capex calcs'!$B:$B,$B31,'Capex calcs'!Q:Q)</f>
        <v>301</v>
      </c>
      <c r="D31" s="25">
        <f>SUMIF('Capex calcs'!$B:$B,$B31,'Capex calcs'!R:R)</f>
        <v>301</v>
      </c>
      <c r="E31" s="25">
        <f>SUMIF('Capex calcs'!$B:$B,$B31,'Capex calcs'!S:S)</f>
        <v>127</v>
      </c>
      <c r="F31" s="25">
        <f>SUMIF('Capex calcs'!$B:$B,$B31,'Capex calcs'!T:T)</f>
        <v>127</v>
      </c>
      <c r="G31" s="25">
        <f>SUMIF('Capex calcs'!$B:$B,$B31,'Capex calcs'!U:U)</f>
        <v>127</v>
      </c>
      <c r="H31" s="26">
        <f>SUM(C31:G31)</f>
        <v>983</v>
      </c>
      <c r="I31" s="11"/>
      <c r="J31" s="25">
        <f>SUMIF('Capex calcs'!$B:$B,$B31,'Capex calcs'!AC:AC)</f>
        <v>313.72822213558175</v>
      </c>
      <c r="K31" s="25">
        <f>SUMIF('Capex calcs'!$B:$B,$B31,'Capex calcs'!AD:AD)</f>
        <v>314.52687254272354</v>
      </c>
      <c r="L31" s="25">
        <f>SUMIF('Capex calcs'!$B:$B,$B31,'Capex calcs'!AE:AE)</f>
        <v>133.04518145844008</v>
      </c>
      <c r="M31" s="25">
        <f>SUMIF('Capex calcs'!$B:$B,$B31,'Capex calcs'!AF:AF)</f>
        <v>133.3838713844427</v>
      </c>
      <c r="N31" s="25">
        <f>SUMIF('Capex calcs'!$B:$B,$B31,'Capex calcs'!AG:AG)</f>
        <v>133.72342350526301</v>
      </c>
      <c r="O31" s="26">
        <f>SUM(J31:N31)</f>
        <v>1028.4075710264513</v>
      </c>
      <c r="Q31" s="25">
        <f>J31-C31</f>
        <v>12.728222135581746</v>
      </c>
      <c r="R31" s="25">
        <f t="shared" ref="R31" si="18">K31-D31</f>
        <v>13.526872542723538</v>
      </c>
      <c r="S31" s="25">
        <f t="shared" ref="S31" si="19">L31-E31</f>
        <v>6.0451814584400836</v>
      </c>
      <c r="T31" s="25">
        <f t="shared" ref="T31" si="20">M31-F31</f>
        <v>6.3838713844426991</v>
      </c>
      <c r="U31" s="25">
        <f t="shared" ref="U31" si="21">N31-G31</f>
        <v>6.723423505263014</v>
      </c>
      <c r="V31" s="26">
        <f t="shared" ref="V31" si="22">O31-H31</f>
        <v>45.407571026451251</v>
      </c>
      <c r="X31" s="25">
        <f>J31/'Labour cost esc'!$I$7</f>
        <v>302.53444757529581</v>
      </c>
      <c r="Y31" s="25">
        <f>K31/'Labour cost esc'!$I$7</f>
        <v>303.30460225913555</v>
      </c>
      <c r="Z31" s="25">
        <f>L31/'Labour cost esc'!$I$7</f>
        <v>128.29814991170693</v>
      </c>
      <c r="AA31" s="25">
        <f>M31/'Labour cost esc'!$I$7</f>
        <v>128.62475543340668</v>
      </c>
      <c r="AB31" s="25">
        <f>N31/'Labour cost esc'!$I$7</f>
        <v>128.95219238694602</v>
      </c>
      <c r="AC31" s="26">
        <f t="shared" ref="AC31:AC37" si="23">SUM(X31:AB31)</f>
        <v>991.71414756649096</v>
      </c>
    </row>
    <row r="32" spans="1:29" ht="15" x14ac:dyDescent="0.25">
      <c r="A32" s="58" t="s">
        <v>414</v>
      </c>
      <c r="B32" s="21" t="s">
        <v>253</v>
      </c>
      <c r="C32" s="22">
        <f>SUMIF('Capex calcs'!$B:$B,$B32,'Capex calcs'!Q:Q)</f>
        <v>4856</v>
      </c>
      <c r="D32" s="22">
        <f>SUMIF('Capex calcs'!$B:$B,$B32,'Capex calcs'!R:R)</f>
        <v>8806</v>
      </c>
      <c r="E32" s="22">
        <f>SUMIF('Capex calcs'!$B:$B,$B32,'Capex calcs'!S:S)</f>
        <v>4506</v>
      </c>
      <c r="F32" s="22">
        <f>SUMIF('Capex calcs'!$B:$B,$B32,'Capex calcs'!T:T)</f>
        <v>6860</v>
      </c>
      <c r="G32" s="22">
        <f>SUMIF('Capex calcs'!$B:$B,$B32,'Capex calcs'!U:U)</f>
        <v>7756</v>
      </c>
      <c r="H32" s="23">
        <f t="shared" ref="H32" si="24">SUM(C32:G32)</f>
        <v>32784</v>
      </c>
      <c r="I32" s="11"/>
      <c r="J32" s="22">
        <f>SUMIF('Capex calcs'!$B:$B,$B32,'Capex calcs'!AC:AC)</f>
        <v>5061.3430122604159</v>
      </c>
      <c r="K32" s="22">
        <f>SUMIF('Capex calcs'!$B:$B,$B32,'Capex calcs'!AD:AD)</f>
        <v>9201.7396664824701</v>
      </c>
      <c r="L32" s="22">
        <f>SUMIF('Capex calcs'!$B:$B,$B32,'Capex calcs'!AE:AE)</f>
        <v>4720.4849421396138</v>
      </c>
      <c r="M32" s="22">
        <f>SUMIF('Capex calcs'!$B:$B,$B32,'Capex calcs'!AF:AF)</f>
        <v>7204.8295881675349</v>
      </c>
      <c r="N32" s="22">
        <f>SUMIF('Capex calcs'!$B:$B,$B32,'Capex calcs'!AG:AG)</f>
        <v>8166.6052969040938</v>
      </c>
      <c r="O32" s="23">
        <f t="shared" ref="O32" si="25">SUM(J32:N32)</f>
        <v>34355.002505954122</v>
      </c>
      <c r="Q32" s="22">
        <f t="shared" ref="Q32:Q37" si="26">J32-C32</f>
        <v>205.34301226041589</v>
      </c>
      <c r="R32" s="22">
        <f t="shared" ref="R32:R37" si="27">K32-D32</f>
        <v>395.73966648247006</v>
      </c>
      <c r="S32" s="22">
        <f t="shared" ref="S32:S37" si="28">L32-E32</f>
        <v>214.48494213961385</v>
      </c>
      <c r="T32" s="22">
        <f t="shared" ref="T32:T37" si="29">M32-F32</f>
        <v>344.82958816753489</v>
      </c>
      <c r="U32" s="22">
        <f t="shared" ref="U32:U37" si="30">N32-G32</f>
        <v>410.60529690409385</v>
      </c>
      <c r="V32" s="23">
        <f t="shared" ref="V32:V37" si="31">O32-H32</f>
        <v>1571.0025059541222</v>
      </c>
      <c r="X32" s="25">
        <f>J32/'Labour cost esc'!$I$7</f>
        <v>4880.7550745037761</v>
      </c>
      <c r="Y32" s="25">
        <f>K32/'Labour cost esc'!$I$7</f>
        <v>8873.4230149300583</v>
      </c>
      <c r="Z32" s="25">
        <f>L32/'Labour cost esc'!$I$7</f>
        <v>4552.0587677334752</v>
      </c>
      <c r="AA32" s="25">
        <f>M32/'Labour cost esc'!$I$7</f>
        <v>6947.7623801036989</v>
      </c>
      <c r="AB32" s="25">
        <f>N32/'Labour cost esc'!$I$7</f>
        <v>7875.2220799460893</v>
      </c>
      <c r="AC32" s="26">
        <f t="shared" si="23"/>
        <v>33129.221317217096</v>
      </c>
    </row>
    <row r="33" spans="1:29" ht="15" x14ac:dyDescent="0.25">
      <c r="A33" s="58" t="s">
        <v>415</v>
      </c>
      <c r="B33" s="21" t="s">
        <v>107</v>
      </c>
      <c r="C33" s="22">
        <f>SUMIF('Capex calcs'!$B:$B,$B33,'Capex calcs'!Q:Q)</f>
        <v>1771.5470000000003</v>
      </c>
      <c r="D33" s="22">
        <f>SUMIF('Capex calcs'!$B:$B,$B33,'Capex calcs'!R:R)</f>
        <v>1729.1470000000002</v>
      </c>
      <c r="E33" s="22">
        <f>SUMIF('Capex calcs'!$B:$B,$B33,'Capex calcs'!S:S)</f>
        <v>1963.9670000000001</v>
      </c>
      <c r="F33" s="22">
        <f>SUMIF('Capex calcs'!$B:$B,$B33,'Capex calcs'!T:T)</f>
        <v>1571.7670000000001</v>
      </c>
      <c r="G33" s="22">
        <f>SUMIF('Capex calcs'!$B:$B,$B33,'Capex calcs'!U:U)</f>
        <v>1657.8670000000002</v>
      </c>
      <c r="H33" s="23">
        <f t="shared" ref="H33:H37" si="32">SUM(C33:G33)</f>
        <v>8694.2950000000001</v>
      </c>
      <c r="I33" s="11"/>
      <c r="J33" s="22">
        <f>SUMIF('Capex calcs'!$B:$B,$B33,'Capex calcs'!AC:AC)</f>
        <v>1846.4594376731675</v>
      </c>
      <c r="K33" s="22">
        <f>SUMIF('Capex calcs'!$B:$B,$B33,'Capex calcs'!AD:AD)</f>
        <v>1806.8544786599095</v>
      </c>
      <c r="L33" s="22">
        <f>SUMIF('Capex calcs'!$B:$B,$B33,'Capex calcs'!AE:AE)</f>
        <v>2057.4515424676238</v>
      </c>
      <c r="M33" s="22">
        <f>SUMIF('Capex calcs'!$B:$B,$B33,'Capex calcs'!AF:AF)</f>
        <v>1650.7745462544201</v>
      </c>
      <c r="N33" s="22">
        <f>SUMIF('Capex calcs'!$B:$B,$B33,'Capex calcs'!AG:AG)</f>
        <v>1745.6350469007862</v>
      </c>
      <c r="O33" s="23">
        <f t="shared" ref="O33:O37" si="33">SUM(J33:N33)</f>
        <v>9107.1750519559064</v>
      </c>
      <c r="Q33" s="22">
        <f t="shared" si="26"/>
        <v>74.912437673167233</v>
      </c>
      <c r="R33" s="22">
        <f t="shared" si="27"/>
        <v>77.707478659909384</v>
      </c>
      <c r="S33" s="22">
        <f t="shared" si="28"/>
        <v>93.484542467623669</v>
      </c>
      <c r="T33" s="22">
        <f t="shared" si="29"/>
        <v>79.007546254420049</v>
      </c>
      <c r="U33" s="22">
        <f t="shared" si="30"/>
        <v>87.768046900785976</v>
      </c>
      <c r="V33" s="23">
        <f t="shared" si="31"/>
        <v>412.88005195590631</v>
      </c>
      <c r="X33" s="25">
        <f>J33/'Labour cost esc'!$I$7</f>
        <v>1780.5780498294769</v>
      </c>
      <c r="Y33" s="25">
        <f>K33/'Labour cost esc'!$I$7</f>
        <v>1742.3861896431144</v>
      </c>
      <c r="Z33" s="25">
        <f>L33/'Labour cost esc'!$I$7</f>
        <v>1984.0419888790973</v>
      </c>
      <c r="AA33" s="25">
        <f>M33/'Labour cost esc'!$I$7</f>
        <v>1591.8751651440889</v>
      </c>
      <c r="AB33" s="25">
        <f>N33/'Labour cost esc'!$I$7</f>
        <v>1683.3510577635354</v>
      </c>
      <c r="AC33" s="26">
        <f t="shared" si="23"/>
        <v>8782.2324512593132</v>
      </c>
    </row>
    <row r="34" spans="1:29" ht="15" x14ac:dyDescent="0.25">
      <c r="A34" s="58" t="s">
        <v>416</v>
      </c>
      <c r="B34" s="21" t="s">
        <v>66</v>
      </c>
      <c r="C34" s="22">
        <f>SUMIF('Capex calcs'!$B:$B,$B34,'Capex calcs'!Q:Q)</f>
        <v>1384</v>
      </c>
      <c r="D34" s="22">
        <f>SUMIF('Capex calcs'!$B:$B,$B34,'Capex calcs'!R:R)</f>
        <v>1135</v>
      </c>
      <c r="E34" s="22">
        <f>SUMIF('Capex calcs'!$B:$B,$B34,'Capex calcs'!S:S)</f>
        <v>1140</v>
      </c>
      <c r="F34" s="22">
        <f>SUMIF('Capex calcs'!$B:$B,$B34,'Capex calcs'!T:T)</f>
        <v>935</v>
      </c>
      <c r="G34" s="22">
        <f>SUMIF('Capex calcs'!$B:$B,$B34,'Capex calcs'!U:U)</f>
        <v>1040</v>
      </c>
      <c r="H34" s="23">
        <f t="shared" si="32"/>
        <v>5634</v>
      </c>
      <c r="I34" s="11"/>
      <c r="J34" s="22">
        <f>SUMIF('Capex calcs'!$B:$B,$B34,'Capex calcs'!AC:AC)</f>
        <v>1442.5244499523094</v>
      </c>
      <c r="K34" s="22">
        <f>SUMIF('Capex calcs'!$B:$B,$B34,'Capex calcs'!AD:AD)</f>
        <v>1186.0066456345223</v>
      </c>
      <c r="L34" s="22">
        <f>SUMIF('Capex calcs'!$B:$B,$B34,'Capex calcs'!AE:AE)</f>
        <v>1194.2638335639504</v>
      </c>
      <c r="M34" s="22">
        <f>SUMIF('Capex calcs'!$B:$B,$B34,'Capex calcs'!AF:AF)</f>
        <v>981.99936806656638</v>
      </c>
      <c r="N34" s="22">
        <f>SUMIF('Capex calcs'!$B:$B,$B34,'Capex calcs'!AG:AG)</f>
        <v>1095.0579562635712</v>
      </c>
      <c r="O34" s="23">
        <f t="shared" si="33"/>
        <v>5899.8522534809199</v>
      </c>
      <c r="Q34" s="22">
        <f t="shared" si="26"/>
        <v>58.524449952309396</v>
      </c>
      <c r="R34" s="22">
        <f t="shared" si="27"/>
        <v>51.006645634522329</v>
      </c>
      <c r="S34" s="22">
        <f t="shared" si="28"/>
        <v>54.263833563950357</v>
      </c>
      <c r="T34" s="22">
        <f t="shared" si="29"/>
        <v>46.999368066566376</v>
      </c>
      <c r="U34" s="22">
        <f t="shared" si="30"/>
        <v>55.057956263571214</v>
      </c>
      <c r="V34" s="23">
        <f t="shared" si="31"/>
        <v>265.8522534809199</v>
      </c>
      <c r="X34" s="25">
        <f>J34/'Labour cost esc'!$I$7</f>
        <v>1391.0554001468752</v>
      </c>
      <c r="Y34" s="25">
        <f>K34/'Labour cost esc'!$I$7</f>
        <v>1143.6901115087005</v>
      </c>
      <c r="Z34" s="25">
        <f>L34/'Labour cost esc'!$I$7</f>
        <v>1151.6526842468181</v>
      </c>
      <c r="AA34" s="25">
        <f>M34/'Labour cost esc'!$I$7</f>
        <v>946.9617821278365</v>
      </c>
      <c r="AB34" s="25">
        <f>N34/'Labour cost esc'!$I$7</f>
        <v>1055.9864573419202</v>
      </c>
      <c r="AC34" s="26">
        <f t="shared" si="23"/>
        <v>5689.3464353721502</v>
      </c>
    </row>
    <row r="35" spans="1:29" ht="15" x14ac:dyDescent="0.25">
      <c r="A35" s="58" t="s">
        <v>417</v>
      </c>
      <c r="B35" s="21" t="s">
        <v>158</v>
      </c>
      <c r="C35" s="22">
        <f>SUMIF('Capex calcs'!$B:$B,$B35,'Capex calcs'!Q:Q)</f>
        <v>1040</v>
      </c>
      <c r="D35" s="22">
        <f>SUMIF('Capex calcs'!$B:$B,$B35,'Capex calcs'!R:R)</f>
        <v>6980</v>
      </c>
      <c r="E35" s="22">
        <f>SUMIF('Capex calcs'!$B:$B,$B35,'Capex calcs'!S:S)</f>
        <v>7142</v>
      </c>
      <c r="F35" s="22">
        <f>SUMIF('Capex calcs'!$B:$B,$B35,'Capex calcs'!T:T)</f>
        <v>979</v>
      </c>
      <c r="G35" s="22">
        <f>SUMIF('Capex calcs'!$B:$B,$B35,'Capex calcs'!U:U)</f>
        <v>904</v>
      </c>
      <c r="H35" s="23">
        <f t="shared" si="32"/>
        <v>17045</v>
      </c>
      <c r="I35" s="11"/>
      <c r="J35" s="22">
        <f>SUMIF('Capex calcs'!$B:$B,$B35,'Capex calcs'!AC:AC)</f>
        <v>1083.9779103687874</v>
      </c>
      <c r="K35" s="22">
        <f>SUMIF('Capex calcs'!$B:$B,$B35,'Capex calcs'!AD:AD)</f>
        <v>7293.6796357083404</v>
      </c>
      <c r="L35" s="22">
        <f>SUMIF('Capex calcs'!$B:$B,$B35,'Capex calcs'!AE:AE)</f>
        <v>7481.9581572927491</v>
      </c>
      <c r="M35" s="22">
        <f>SUMIF('Capex calcs'!$B:$B,$B35,'Capex calcs'!AF:AF)</f>
        <v>1028.2111030344049</v>
      </c>
      <c r="N35" s="22">
        <f>SUMIF('Capex calcs'!$B:$B,$B35,'Capex calcs'!AG:AG)</f>
        <v>951.85806967525809</v>
      </c>
      <c r="O35" s="23">
        <f t="shared" si="33"/>
        <v>17839.68487607954</v>
      </c>
      <c r="Q35" s="22">
        <f t="shared" si="26"/>
        <v>43.977910368787434</v>
      </c>
      <c r="R35" s="22">
        <f t="shared" si="27"/>
        <v>313.67963570834036</v>
      </c>
      <c r="S35" s="22">
        <f t="shared" si="28"/>
        <v>339.95815729274909</v>
      </c>
      <c r="T35" s="22">
        <f t="shared" si="29"/>
        <v>49.211103034404914</v>
      </c>
      <c r="U35" s="22">
        <f t="shared" si="30"/>
        <v>47.858069675258093</v>
      </c>
      <c r="V35" s="23">
        <f t="shared" si="31"/>
        <v>794.68487607954012</v>
      </c>
      <c r="X35" s="25">
        <f>J35/'Labour cost esc'!$I$7</f>
        <v>1045.3017457751084</v>
      </c>
      <c r="Y35" s="25">
        <f>K35/'Labour cost esc'!$I$7</f>
        <v>7033.4422716570307</v>
      </c>
      <c r="Z35" s="25">
        <f>L35/'Labour cost esc'!$I$7</f>
        <v>7215.0030446410319</v>
      </c>
      <c r="AA35" s="25">
        <f>M35/'Labour cost esc'!$I$7</f>
        <v>991.52468952208778</v>
      </c>
      <c r="AB35" s="25">
        <f>N35/'Labour cost esc'!$I$7</f>
        <v>917.89592061259225</v>
      </c>
      <c r="AC35" s="26">
        <f t="shared" si="23"/>
        <v>17203.167672207852</v>
      </c>
    </row>
    <row r="36" spans="1:29" ht="15" x14ac:dyDescent="0.25">
      <c r="A36" s="58" t="s">
        <v>418</v>
      </c>
      <c r="B36" s="21" t="s">
        <v>151</v>
      </c>
      <c r="C36" s="22">
        <f>SUMIF('Capex calcs'!$B:$B,$B36,'Capex calcs'!Q:Q)</f>
        <v>349.8</v>
      </c>
      <c r="D36" s="22">
        <f>SUMIF('Capex calcs'!$B:$B,$B36,'Capex calcs'!R:R)</f>
        <v>299</v>
      </c>
      <c r="E36" s="22">
        <f>SUMIF('Capex calcs'!$B:$B,$B36,'Capex calcs'!S:S)</f>
        <v>0</v>
      </c>
      <c r="F36" s="22">
        <f>SUMIF('Capex calcs'!$B:$B,$B36,'Capex calcs'!T:T)</f>
        <v>0</v>
      </c>
      <c r="G36" s="22">
        <f>SUMIF('Capex calcs'!$B:$B,$B36,'Capex calcs'!U:U)</f>
        <v>0</v>
      </c>
      <c r="H36" s="23">
        <f t="shared" si="32"/>
        <v>648.79999999999995</v>
      </c>
      <c r="I36" s="11"/>
      <c r="J36" s="22">
        <f>SUMIF('Capex calcs'!$B:$B,$B36,'Capex calcs'!AC:AC)</f>
        <v>364.59180100673257</v>
      </c>
      <c r="K36" s="22">
        <f>SUMIF('Capex calcs'!$B:$B,$B36,'Capex calcs'!AD:AD)</f>
        <v>312.43699299094465</v>
      </c>
      <c r="L36" s="22">
        <f>SUMIF('Capex calcs'!$B:$B,$B36,'Capex calcs'!AE:AE)</f>
        <v>0</v>
      </c>
      <c r="M36" s="22">
        <f>SUMIF('Capex calcs'!$B:$B,$B36,'Capex calcs'!AF:AF)</f>
        <v>0</v>
      </c>
      <c r="N36" s="22">
        <f>SUMIF('Capex calcs'!$B:$B,$B36,'Capex calcs'!AG:AG)</f>
        <v>0</v>
      </c>
      <c r="O36" s="23">
        <f t="shared" si="33"/>
        <v>677.02879399767721</v>
      </c>
      <c r="Q36" s="22">
        <f t="shared" si="26"/>
        <v>14.791801006732555</v>
      </c>
      <c r="R36" s="22">
        <f t="shared" si="27"/>
        <v>13.436992990944645</v>
      </c>
      <c r="S36" s="22">
        <f t="shared" si="28"/>
        <v>0</v>
      </c>
      <c r="T36" s="22">
        <f t="shared" si="29"/>
        <v>0</v>
      </c>
      <c r="U36" s="22">
        <f t="shared" si="30"/>
        <v>0</v>
      </c>
      <c r="V36" s="23">
        <f t="shared" si="31"/>
        <v>28.228793997677258</v>
      </c>
      <c r="X36" s="25">
        <f>J36/'Labour cost esc'!$I$7</f>
        <v>351.58322180012789</v>
      </c>
      <c r="Y36" s="25">
        <f>K36/'Labour cost esc'!$I$7</f>
        <v>301.28928928731403</v>
      </c>
      <c r="Z36" s="25">
        <f>L36/'Labour cost esc'!$I$7</f>
        <v>0</v>
      </c>
      <c r="AA36" s="25">
        <f>M36/'Labour cost esc'!$I$7</f>
        <v>0</v>
      </c>
      <c r="AB36" s="25">
        <f>N36/'Labour cost esc'!$I$7</f>
        <v>0</v>
      </c>
      <c r="AC36" s="26">
        <f t="shared" si="23"/>
        <v>652.87251108744192</v>
      </c>
    </row>
    <row r="37" spans="1:29" ht="15" x14ac:dyDescent="0.25">
      <c r="A37" s="58" t="s">
        <v>419</v>
      </c>
      <c r="B37" s="21" t="s">
        <v>349</v>
      </c>
      <c r="C37" s="22">
        <f>SUMIF('Capex calcs'!$B:$B,$B37,'Capex calcs'!Q:Q)</f>
        <v>1798.0094176024902</v>
      </c>
      <c r="D37" s="22">
        <f>SUMIF('Capex calcs'!$B:$B,$B37,'Capex calcs'!R:R)</f>
        <v>2700.667550986459</v>
      </c>
      <c r="E37" s="22">
        <f>SUMIF('Capex calcs'!$B:$B,$B37,'Capex calcs'!S:S)</f>
        <v>2543.8744001519067</v>
      </c>
      <c r="F37" s="22">
        <f>SUMIF('Capex calcs'!$B:$B,$B37,'Capex calcs'!T:T)</f>
        <v>2630.9799650988325</v>
      </c>
      <c r="G37" s="22">
        <f>SUMIF('Capex calcs'!$B:$B,$B37,'Capex calcs'!U:U)</f>
        <v>2697.9842458272374</v>
      </c>
      <c r="H37" s="23">
        <f t="shared" si="32"/>
        <v>12371.515579666926</v>
      </c>
      <c r="I37" s="11"/>
      <c r="J37" s="22">
        <f>SUMIF('Capex calcs'!$B:$B,$B37,'Capex calcs'!AC:AC)</f>
        <v>1874.0408570347574</v>
      </c>
      <c r="K37" s="22">
        <f>SUMIF('Capex calcs'!$B:$B,$B37,'Capex calcs'!AD:AD)</f>
        <v>2822.0349454796919</v>
      </c>
      <c r="L37" s="22">
        <f>SUMIF('Capex calcs'!$B:$B,$B37,'Capex calcs'!AE:AE)</f>
        <v>2664.9624502022898</v>
      </c>
      <c r="M37" s="22">
        <f>SUMIF('Capex calcs'!$B:$B,$B37,'Capex calcs'!AF:AF)</f>
        <v>2763.2306557463639</v>
      </c>
      <c r="N37" s="22">
        <f>SUMIF('Capex calcs'!$B:$B,$B37,'Capex calcs'!AG:AG)</f>
        <v>2840.8164560258524</v>
      </c>
      <c r="O37" s="23">
        <f t="shared" si="33"/>
        <v>12965.085364488956</v>
      </c>
      <c r="Q37" s="22">
        <f t="shared" si="26"/>
        <v>76.031439432267234</v>
      </c>
      <c r="R37" s="22">
        <f t="shared" si="27"/>
        <v>121.36739449323295</v>
      </c>
      <c r="S37" s="22">
        <f t="shared" si="28"/>
        <v>121.08805005038312</v>
      </c>
      <c r="T37" s="22">
        <f t="shared" si="29"/>
        <v>132.25069064753143</v>
      </c>
      <c r="U37" s="22">
        <f t="shared" si="30"/>
        <v>142.83221019861503</v>
      </c>
      <c r="V37" s="23">
        <f t="shared" si="31"/>
        <v>593.56978482202976</v>
      </c>
      <c r="X37" s="25">
        <f>J37/'Labour cost esc'!$I$7</f>
        <v>1807.1753684038163</v>
      </c>
      <c r="Y37" s="25">
        <f>K37/'Labour cost esc'!$I$7</f>
        <v>2721.3451740402047</v>
      </c>
      <c r="Z37" s="25">
        <f>L37/'Labour cost esc'!$I$7</f>
        <v>2569.8770011593924</v>
      </c>
      <c r="AA37" s="25">
        <f>M37/'Labour cost esc'!$I$7</f>
        <v>2664.6390122915759</v>
      </c>
      <c r="AB37" s="25">
        <f>N37/'Labour cost esc'!$I$7</f>
        <v>2739.4565631879004</v>
      </c>
      <c r="AC37" s="26">
        <f t="shared" si="23"/>
        <v>12502.49311908289</v>
      </c>
    </row>
    <row r="38" spans="1:29" ht="15" x14ac:dyDescent="0.25">
      <c r="A38" s="58"/>
      <c r="B38" s="23" t="s">
        <v>384</v>
      </c>
      <c r="C38" s="23">
        <f t="shared" ref="C38:H38" si="34">SUM(C31:C37)</f>
        <v>11500.35641760249</v>
      </c>
      <c r="D38" s="23">
        <f t="shared" si="34"/>
        <v>21950.814550986459</v>
      </c>
      <c r="E38" s="23">
        <f t="shared" si="34"/>
        <v>17422.841400151909</v>
      </c>
      <c r="F38" s="23">
        <f t="shared" si="34"/>
        <v>13103.746965098831</v>
      </c>
      <c r="G38" s="23">
        <f t="shared" si="34"/>
        <v>14182.851245827238</v>
      </c>
      <c r="H38" s="23">
        <f t="shared" si="34"/>
        <v>78160.610579666929</v>
      </c>
      <c r="I38" s="11"/>
      <c r="J38" s="23">
        <f t="shared" ref="J38:O38" si="35">SUM(J31:J37)</f>
        <v>11986.665690431752</v>
      </c>
      <c r="K38" s="23">
        <f t="shared" si="35"/>
        <v>22937.279237498602</v>
      </c>
      <c r="L38" s="23">
        <f t="shared" si="35"/>
        <v>18252.166107124667</v>
      </c>
      <c r="M38" s="23">
        <f t="shared" si="35"/>
        <v>13762.429132653731</v>
      </c>
      <c r="N38" s="23">
        <f t="shared" si="35"/>
        <v>14933.696249274824</v>
      </c>
      <c r="O38" s="23">
        <f t="shared" si="35"/>
        <v>81872.236416983578</v>
      </c>
      <c r="Q38" s="23">
        <f>J38-C38</f>
        <v>486.30927282926132</v>
      </c>
      <c r="R38" s="23">
        <f t="shared" ref="R38" si="36">K38-D38</f>
        <v>986.46468651214309</v>
      </c>
      <c r="S38" s="23">
        <f t="shared" ref="S38" si="37">L38-E38</f>
        <v>829.32470697275858</v>
      </c>
      <c r="T38" s="23">
        <f t="shared" ref="T38" si="38">M38-F38</f>
        <v>658.68216755489993</v>
      </c>
      <c r="U38" s="23">
        <f t="shared" ref="U38" si="39">N38-G38</f>
        <v>750.84500344758635</v>
      </c>
      <c r="V38" s="23">
        <f t="shared" ref="V38" si="40">O38-H38</f>
        <v>3711.6258373166493</v>
      </c>
      <c r="X38" s="23">
        <f>SUM(X31:X37)</f>
        <v>11558.983308034476</v>
      </c>
      <c r="Y38" s="23">
        <f t="shared" ref="Y38:AC38" si="41">SUM(Y31:Y37)</f>
        <v>22118.880653325559</v>
      </c>
      <c r="Z38" s="23">
        <f t="shared" si="41"/>
        <v>17600.93163657152</v>
      </c>
      <c r="AA38" s="23">
        <f t="shared" si="41"/>
        <v>13271.387784622697</v>
      </c>
      <c r="AB38" s="23">
        <f t="shared" si="41"/>
        <v>14400.864271238985</v>
      </c>
      <c r="AC38" s="23">
        <f t="shared" si="41"/>
        <v>78951.047653793226</v>
      </c>
    </row>
    <row r="42" spans="1:29" s="18" customFormat="1" x14ac:dyDescent="0.2">
      <c r="B42" s="17" t="s">
        <v>411</v>
      </c>
      <c r="C42" s="17">
        <f>ROUND(SUM('Capex calcs'!Q:Q)-C22-C38,3)</f>
        <v>0</v>
      </c>
      <c r="D42" s="17">
        <f>ROUND(SUM('Capex calcs'!R:R)-D22-D38,3)</f>
        <v>0</v>
      </c>
      <c r="E42" s="17">
        <f>ROUND(SUM('Capex calcs'!S:S)-E22-E38,3)</f>
        <v>0</v>
      </c>
      <c r="F42" s="17">
        <f>ROUND(SUM('Capex calcs'!T:T)-F22-F38,3)</f>
        <v>0</v>
      </c>
      <c r="G42" s="17">
        <f>ROUND(SUM('Capex calcs'!U:U)-G22-G38,3)</f>
        <v>0</v>
      </c>
      <c r="H42" s="17">
        <f>ROUND(SUM('Capex calcs'!V:V)-H22-H38,3)</f>
        <v>0</v>
      </c>
      <c r="I42" s="15"/>
      <c r="J42" s="17">
        <f>ROUND(SUM('Capex calcs'!AC:AC)-J22-J38,3)</f>
        <v>0</v>
      </c>
      <c r="K42" s="17">
        <f>ROUND(SUM('Capex calcs'!AD:AD)-K22-K38,3)</f>
        <v>0</v>
      </c>
      <c r="L42" s="17">
        <f>ROUND(SUM('Capex calcs'!AE:AE)-L22-L38,3)</f>
        <v>0</v>
      </c>
      <c r="M42" s="17">
        <f>ROUND(SUM('Capex calcs'!AF:AF)-M22-M38,3)</f>
        <v>0</v>
      </c>
      <c r="N42" s="17">
        <f>ROUND(SUM('Capex calcs'!AG:AG)-N22-N38,3)</f>
        <v>0</v>
      </c>
      <c r="O42" s="17">
        <f>ROUND(SUM('Capex calcs'!AH:AH)-O22-O38,3)</f>
        <v>0</v>
      </c>
      <c r="Q42" s="17">
        <f>J42-C42</f>
        <v>0</v>
      </c>
      <c r="R42" s="17">
        <f t="shared" ref="R42" si="42">K42-D42</f>
        <v>0</v>
      </c>
      <c r="S42" s="17">
        <f t="shared" ref="S42" si="43">L42-E42</f>
        <v>0</v>
      </c>
      <c r="T42" s="17">
        <f t="shared" ref="T42" si="44">M42-F42</f>
        <v>0</v>
      </c>
      <c r="U42" s="17">
        <f t="shared" ref="U42" si="45">N42-G42</f>
        <v>0</v>
      </c>
      <c r="V42" s="17">
        <f>O42-H42</f>
        <v>0</v>
      </c>
      <c r="AB42" s="17" t="s">
        <v>411</v>
      </c>
      <c r="AC42" s="17">
        <f>O38/'Labour cost esc'!$I$7-AC38</f>
        <v>0</v>
      </c>
    </row>
  </sheetData>
  <sortState xmlns:xlrd2="http://schemas.microsoft.com/office/spreadsheetml/2017/richdata2" ref="B49:B54">
    <sortCondition ref="B48"/>
  </sortState>
  <mergeCells count="8">
    <mergeCell ref="X3:AC3"/>
    <mergeCell ref="X29:AC29"/>
    <mergeCell ref="C3:H3"/>
    <mergeCell ref="J3:O3"/>
    <mergeCell ref="C29:H29"/>
    <mergeCell ref="J29:O29"/>
    <mergeCell ref="Q3:V3"/>
    <mergeCell ref="Q29:V29"/>
  </mergeCells>
  <pageMargins left="0.7" right="0.7" top="0.75" bottom="0.75" header="0.3" footer="0.3"/>
  <pageSetup paperSize="9"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>
    <tabColor rgb="FF003C71"/>
  </sheetPr>
  <dimension ref="A1:U29"/>
  <sheetViews>
    <sheetView zoomScaleNormal="100" workbookViewId="0"/>
  </sheetViews>
  <sheetFormatPr defaultColWidth="8.7109375" defaultRowHeight="12.75" x14ac:dyDescent="0.2"/>
  <cols>
    <col min="1" max="1" width="48.85546875" style="6" customWidth="1"/>
    <col min="2" max="6" width="10.140625" style="6" customWidth="1"/>
    <col min="7" max="7" width="10.5703125" style="13" bestFit="1" customWidth="1"/>
    <col min="8" max="8" width="2.28515625" style="13" customWidth="1"/>
    <col min="9" max="13" width="9.5703125" style="6" customWidth="1"/>
    <col min="14" max="14" width="10.7109375" style="13" customWidth="1"/>
    <col min="15" max="15" width="2.42578125" style="6" customWidth="1"/>
    <col min="16" max="20" width="11.7109375" style="6" bestFit="1" customWidth="1"/>
    <col min="21" max="21" width="11.28515625" style="6" bestFit="1" customWidth="1"/>
    <col min="22" max="16384" width="8.7109375" style="6"/>
  </cols>
  <sheetData>
    <row r="1" spans="1:21" s="10" customFormat="1" ht="14.25" x14ac:dyDescent="0.2">
      <c r="A1" s="75" t="s">
        <v>420</v>
      </c>
      <c r="B1" s="77"/>
      <c r="C1" s="77"/>
      <c r="D1" s="77"/>
      <c r="E1" s="77"/>
      <c r="F1" s="77"/>
      <c r="G1" s="75"/>
      <c r="H1" s="77"/>
      <c r="I1" s="77"/>
      <c r="J1" s="77"/>
      <c r="K1" s="77"/>
      <c r="L1" s="77"/>
      <c r="M1" s="77"/>
      <c r="N1" s="75"/>
      <c r="P1" s="75" t="s">
        <v>387</v>
      </c>
      <c r="Q1" s="75"/>
      <c r="R1" s="75"/>
      <c r="S1" s="75"/>
      <c r="T1" s="75"/>
      <c r="U1" s="75"/>
    </row>
    <row r="2" spans="1:21" s="10" customFormat="1" ht="3" customHeight="1" x14ac:dyDescent="0.2">
      <c r="A2" s="9"/>
      <c r="G2" s="9"/>
      <c r="H2" s="9"/>
      <c r="I2" s="9"/>
      <c r="J2" s="9"/>
      <c r="K2" s="9"/>
      <c r="N2" s="9"/>
    </row>
    <row r="3" spans="1:21" s="12" customFormat="1" x14ac:dyDescent="0.2">
      <c r="A3" s="70"/>
      <c r="B3" s="109" t="s">
        <v>388</v>
      </c>
      <c r="C3" s="109"/>
      <c r="D3" s="109"/>
      <c r="E3" s="109"/>
      <c r="F3" s="109"/>
      <c r="G3" s="109"/>
      <c r="H3" s="11"/>
      <c r="I3" s="109" t="s">
        <v>389</v>
      </c>
      <c r="J3" s="109"/>
      <c r="K3" s="109"/>
      <c r="L3" s="109"/>
      <c r="M3" s="109"/>
      <c r="N3" s="109"/>
      <c r="P3" s="109" t="s">
        <v>391</v>
      </c>
      <c r="Q3" s="109"/>
      <c r="R3" s="109"/>
      <c r="S3" s="109"/>
      <c r="T3" s="109"/>
      <c r="U3" s="109"/>
    </row>
    <row r="4" spans="1:21" x14ac:dyDescent="0.2">
      <c r="A4" s="61" t="s">
        <v>15</v>
      </c>
      <c r="B4" s="62">
        <v>2026</v>
      </c>
      <c r="C4" s="62">
        <v>2027</v>
      </c>
      <c r="D4" s="62">
        <v>2028</v>
      </c>
      <c r="E4" s="62">
        <v>2029</v>
      </c>
      <c r="F4" s="62">
        <v>2030</v>
      </c>
      <c r="G4" s="63" t="s">
        <v>381</v>
      </c>
      <c r="H4" s="11"/>
      <c r="I4" s="62">
        <v>2026</v>
      </c>
      <c r="J4" s="62">
        <v>2027</v>
      </c>
      <c r="K4" s="62">
        <v>2028</v>
      </c>
      <c r="L4" s="62">
        <v>2029</v>
      </c>
      <c r="M4" s="62">
        <v>2030</v>
      </c>
      <c r="N4" s="63" t="s">
        <v>381</v>
      </c>
      <c r="P4" s="62">
        <v>2026</v>
      </c>
      <c r="Q4" s="62">
        <v>2027</v>
      </c>
      <c r="R4" s="62">
        <v>2028</v>
      </c>
      <c r="S4" s="62">
        <v>2029</v>
      </c>
      <c r="T4" s="62">
        <v>2030</v>
      </c>
      <c r="U4" s="63" t="s">
        <v>381</v>
      </c>
    </row>
    <row r="5" spans="1:21" x14ac:dyDescent="0.2">
      <c r="A5" s="22" t="s">
        <v>219</v>
      </c>
      <c r="B5" s="22">
        <f>SUMIF('Capex calcs'!$C:$C,$A5,'Capex calcs'!Q:Q)</f>
        <v>186</v>
      </c>
      <c r="C5" s="22">
        <f>SUMIF('Capex calcs'!$C:$C,$A5,'Capex calcs'!R:R)</f>
        <v>186</v>
      </c>
      <c r="D5" s="22">
        <f>SUMIF('Capex calcs'!$C:$C,$A5,'Capex calcs'!S:S)</f>
        <v>186</v>
      </c>
      <c r="E5" s="22">
        <f>SUMIF('Capex calcs'!$C:$C,$A5,'Capex calcs'!T:T)</f>
        <v>286</v>
      </c>
      <c r="F5" s="22">
        <f>SUMIF('Capex calcs'!$C:$C,$A5,'Capex calcs'!U:U)</f>
        <v>186</v>
      </c>
      <c r="G5" s="23">
        <f>SUM(B5:F5)</f>
        <v>1030</v>
      </c>
      <c r="H5" s="11"/>
      <c r="I5" s="22">
        <f>SUMIF('Capex calcs'!$C:$C,$A5,'Capex calcs'!AC:AC)</f>
        <v>193.86528012364852</v>
      </c>
      <c r="J5" s="22">
        <f>SUMIF('Capex calcs'!$C:$C,$A5,'Capex calcs'!AD:AD)</f>
        <v>194.35879831543713</v>
      </c>
      <c r="K5" s="22">
        <f>SUMIF('Capex calcs'!$C:$C,$A5,'Capex calcs'!AE:AE)</f>
        <v>194.85357284464453</v>
      </c>
      <c r="L5" s="22">
        <f>SUMIF('Capex calcs'!$C:$C,$A5,'Capex calcs'!AF:AF)</f>
        <v>300.3762772909497</v>
      </c>
      <c r="M5" s="22">
        <f>SUMIF('Capex calcs'!$C:$C,$A5,'Capex calcs'!AG:AG)</f>
        <v>195.84690371636947</v>
      </c>
      <c r="N5" s="23">
        <f>SUM(I5:M5)</f>
        <v>1079.3008322910493</v>
      </c>
      <c r="P5" s="22">
        <f>I5/'Labour cost esc'!$I$7</f>
        <v>186.94819684054823</v>
      </c>
      <c r="Q5" s="22">
        <f>J5/'Labour cost esc'!$I$7</f>
        <v>187.42410637939938</v>
      </c>
      <c r="R5" s="22">
        <f>K5/'Labour cost esc'!$I$7</f>
        <v>187.90122742974401</v>
      </c>
      <c r="S5" s="22">
        <f>L5/'Labour cost esc'!$I$7</f>
        <v>289.65889806263232</v>
      </c>
      <c r="T5" s="22">
        <f>M5/'Labour cost esc'!$I$7</f>
        <v>188.85911640922805</v>
      </c>
      <c r="U5" s="23">
        <f t="shared" ref="U5:U12" si="0">SUM(P5:T5)</f>
        <v>1040.7915451215522</v>
      </c>
    </row>
    <row r="6" spans="1:21" x14ac:dyDescent="0.2">
      <c r="A6" s="22" t="s">
        <v>89</v>
      </c>
      <c r="B6" s="22">
        <f>SUMIF('Capex calcs'!$C:$C,$A6,'Capex calcs'!Q:Q)</f>
        <v>7793</v>
      </c>
      <c r="C6" s="22">
        <f>SUMIF('Capex calcs'!$C:$C,$A6,'Capex calcs'!R:R)</f>
        <v>6622</v>
      </c>
      <c r="D6" s="22">
        <f>SUMIF('Capex calcs'!$C:$C,$A6,'Capex calcs'!S:S)</f>
        <v>8067</v>
      </c>
      <c r="E6" s="22">
        <f>SUMIF('Capex calcs'!$C:$C,$A6,'Capex calcs'!T:T)</f>
        <v>5206</v>
      </c>
      <c r="F6" s="22">
        <f>SUMIF('Capex calcs'!$C:$C,$A6,'Capex calcs'!U:U)</f>
        <v>5242</v>
      </c>
      <c r="G6" s="23">
        <f t="shared" ref="G6:G12" si="1">SUM(B6:F6)</f>
        <v>32930</v>
      </c>
      <c r="H6" s="11"/>
      <c r="I6" s="22">
        <f>SUMIF('Capex calcs'!$C:$C,$A6,'Capex calcs'!AC:AC)</f>
        <v>8122.5383225999612</v>
      </c>
      <c r="J6" s="22">
        <f>SUMIF('Capex calcs'!$C:$C,$A6,'Capex calcs'!AD:AD)</f>
        <v>6919.5911959399182</v>
      </c>
      <c r="K6" s="22">
        <f>SUMIF('Capex calcs'!$C:$C,$A6,'Capex calcs'!AE:AE)</f>
        <v>8450.9880222459524</v>
      </c>
      <c r="L6" s="22">
        <f>SUMIF('Capex calcs'!$C:$C,$A6,'Capex calcs'!AF:AF)</f>
        <v>5467.6884600583362</v>
      </c>
      <c r="M6" s="22">
        <f>SUMIF('Capex calcs'!$C:$C,$A6,'Capex calcs'!AG:AG)</f>
        <v>5519.5132757054225</v>
      </c>
      <c r="N6" s="23">
        <f t="shared" ref="N6:N12" si="2">SUM(I6:M6)</f>
        <v>34480.319276549591</v>
      </c>
      <c r="P6" s="22">
        <f>I6/'Labour cost esc'!$I$7</f>
        <v>7832.727408485981</v>
      </c>
      <c r="Q6" s="22">
        <f>J6/'Labour cost esc'!$I$7</f>
        <v>6672.7012497009828</v>
      </c>
      <c r="R6" s="22">
        <f>K6/'Labour cost esc'!$I$7</f>
        <v>8149.4580735255095</v>
      </c>
      <c r="S6" s="22">
        <f>L6/'Labour cost esc'!$I$7</f>
        <v>5272.6021794198041</v>
      </c>
      <c r="T6" s="22">
        <f>M6/'Labour cost esc'!$I$7</f>
        <v>5322.5778936407169</v>
      </c>
      <c r="U6" s="23">
        <f t="shared" si="0"/>
        <v>33250.066804772992</v>
      </c>
    </row>
    <row r="7" spans="1:21" x14ac:dyDescent="0.2">
      <c r="A7" s="22" t="s">
        <v>48</v>
      </c>
      <c r="B7" s="22">
        <f>SUMIF('Capex calcs'!$C:$C,$A7,'Capex calcs'!Q:Q)</f>
        <v>8796.4</v>
      </c>
      <c r="C7" s="22">
        <f>SUMIF('Capex calcs'!$C:$C,$A7,'Capex calcs'!R:R)</f>
        <v>8745.4</v>
      </c>
      <c r="D7" s="22">
        <f>SUMIF('Capex calcs'!$C:$C,$A7,'Capex calcs'!S:S)</f>
        <v>5801.4</v>
      </c>
      <c r="E7" s="22">
        <f>SUMIF('Capex calcs'!$C:$C,$A7,'Capex calcs'!T:T)</f>
        <v>4105.3999999999996</v>
      </c>
      <c r="F7" s="22">
        <f>SUMIF('Capex calcs'!$C:$C,$A7,'Capex calcs'!U:U)</f>
        <v>4025.3999999999996</v>
      </c>
      <c r="G7" s="23">
        <f t="shared" si="1"/>
        <v>31474</v>
      </c>
      <c r="H7" s="11"/>
      <c r="I7" s="22">
        <f>SUMIF('Capex calcs'!$C:$C,$A7,'Capex calcs'!AC:AC)</f>
        <v>9168.3685488153842</v>
      </c>
      <c r="J7" s="22">
        <f>SUMIF('Capex calcs'!$C:$C,$A7,'Capex calcs'!AD:AD)</f>
        <v>9138.4163160635708</v>
      </c>
      <c r="K7" s="22">
        <f>SUMIF('Capex calcs'!$C:$C,$A7,'Capex calcs'!AE:AE)</f>
        <v>6077.5457930157017</v>
      </c>
      <c r="L7" s="22">
        <f>SUMIF('Capex calcs'!$C:$C,$A7,'Capex calcs'!AF:AF)</f>
        <v>4311.764925840087</v>
      </c>
      <c r="M7" s="22">
        <f>SUMIF('Capex calcs'!$C:$C,$A7,'Capex calcs'!AG:AG)</f>
        <v>4238.5060549455566</v>
      </c>
      <c r="N7" s="23">
        <f t="shared" si="2"/>
        <v>32934.601638680302</v>
      </c>
      <c r="P7" s="22">
        <f>I7/'Labour cost esc'!$I$7</f>
        <v>8841.2425735924644</v>
      </c>
      <c r="Q7" s="22">
        <f>J7/'Labour cost esc'!$I$7</f>
        <v>8812.3590318838687</v>
      </c>
      <c r="R7" s="22">
        <f>K7/'Labour cost esc'!$I$7</f>
        <v>5860.6998968328853</v>
      </c>
      <c r="S7" s="22">
        <f>L7/'Labour cost esc'!$I$7</f>
        <v>4157.9218185536038</v>
      </c>
      <c r="T7" s="22">
        <f>M7/'Labour cost esc'!$I$7</f>
        <v>4087.2768128693897</v>
      </c>
      <c r="U7" s="23">
        <f t="shared" si="0"/>
        <v>31759.50013373221</v>
      </c>
    </row>
    <row r="8" spans="1:21" x14ac:dyDescent="0.2">
      <c r="A8" s="22" t="s">
        <v>194</v>
      </c>
      <c r="B8" s="22">
        <f>SUMIF('Capex calcs'!$C:$C,$A8,'Capex calcs'!Q:Q)</f>
        <v>1346</v>
      </c>
      <c r="C8" s="22">
        <f>SUMIF('Capex calcs'!$C:$C,$A8,'Capex calcs'!R:R)</f>
        <v>1636</v>
      </c>
      <c r="D8" s="22">
        <f>SUMIF('Capex calcs'!$C:$C,$A8,'Capex calcs'!S:S)</f>
        <v>1066</v>
      </c>
      <c r="E8" s="22">
        <f>SUMIF('Capex calcs'!$C:$C,$A8,'Capex calcs'!T:T)</f>
        <v>1267</v>
      </c>
      <c r="F8" s="22">
        <f>SUMIF('Capex calcs'!$C:$C,$A8,'Capex calcs'!U:U)</f>
        <v>1066</v>
      </c>
      <c r="G8" s="23">
        <f t="shared" si="1"/>
        <v>6381</v>
      </c>
      <c r="H8" s="11"/>
      <c r="I8" s="22">
        <f>SUMIF('Capex calcs'!$C:$C,$A8,'Capex calcs'!AC:AC)</f>
        <v>1402.9175647657576</v>
      </c>
      <c r="J8" s="22">
        <f>SUMIF('Capex calcs'!$C:$C,$A8,'Capex calcs'!AD:AD)</f>
        <v>1709.5214733551354</v>
      </c>
      <c r="K8" s="22">
        <f>SUMIF('Capex calcs'!$C:$C,$A8,'Capex calcs'!AE:AE)</f>
        <v>1116.7414443676939</v>
      </c>
      <c r="L8" s="22">
        <f>SUMIF('Capex calcs'!$C:$C,$A8,'Capex calcs'!AF:AF)</f>
        <v>1330.6879137329834</v>
      </c>
      <c r="M8" s="22">
        <f>SUMIF('Capex calcs'!$C:$C,$A8,'Capex calcs'!AG:AG)</f>
        <v>1122.4344051701605</v>
      </c>
      <c r="N8" s="23">
        <f t="shared" si="2"/>
        <v>6682.3028013917319</v>
      </c>
      <c r="P8" s="22">
        <f>I8/'Labour cost esc'!$I$7</f>
        <v>1352.8616825127847</v>
      </c>
      <c r="Q8" s="22">
        <f>J8/'Labour cost esc'!$I$7</f>
        <v>1648.5260109499861</v>
      </c>
      <c r="R8" s="22">
        <f>K8/'Labour cost esc'!$I$7</f>
        <v>1076.8962819360597</v>
      </c>
      <c r="S8" s="22">
        <f>L8/'Labour cost esc'!$I$7</f>
        <v>1283.2091742844584</v>
      </c>
      <c r="T8" s="22">
        <f>M8/'Labour cost esc'!$I$7</f>
        <v>1082.3861187754683</v>
      </c>
      <c r="U8" s="23">
        <f t="shared" si="0"/>
        <v>6443.879268458757</v>
      </c>
    </row>
    <row r="9" spans="1:21" x14ac:dyDescent="0.2">
      <c r="A9" s="22" t="s">
        <v>230</v>
      </c>
      <c r="B9" s="22">
        <f>SUMIF('Capex calcs'!$C:$C,$A9,'Capex calcs'!Q:Q)</f>
        <v>17737.92777003891</v>
      </c>
      <c r="C9" s="22">
        <f>SUMIF('Capex calcs'!$C:$C,$A9,'Capex calcs'!R:R)</f>
        <v>11827.008005551295</v>
      </c>
      <c r="D9" s="22">
        <f>SUMIF('Capex calcs'!$C:$C,$A9,'Capex calcs'!S:S)</f>
        <v>8545.3118378980089</v>
      </c>
      <c r="E9" s="22">
        <f>SUMIF('Capex calcs'!$C:$C,$A9,'Capex calcs'!T:T)</f>
        <v>12160.337918606418</v>
      </c>
      <c r="F9" s="22">
        <f>SUMIF('Capex calcs'!$C:$C,$A9,'Capex calcs'!U:U)</f>
        <v>8185.67155003891</v>
      </c>
      <c r="G9" s="23">
        <f t="shared" si="1"/>
        <v>58456.257082133547</v>
      </c>
      <c r="H9" s="11"/>
      <c r="I9" s="22">
        <f>SUMIF('Capex calcs'!$C:$C,$A9,'Capex calcs'!AC:AC)</f>
        <v>18488.001806191605</v>
      </c>
      <c r="J9" s="22">
        <f>SUMIF('Capex calcs'!$C:$C,$A9,'Capex calcs'!AD:AD)</f>
        <v>12358.511094763464</v>
      </c>
      <c r="K9" s="22">
        <f>SUMIF('Capex calcs'!$C:$C,$A9,'Capex calcs'!AE:AE)</f>
        <v>8952.0674337960372</v>
      </c>
      <c r="L9" s="22">
        <f>SUMIF('Capex calcs'!$C:$C,$A9,'Capex calcs'!AF:AF)</f>
        <v>12771.598023045353</v>
      </c>
      <c r="M9" s="22">
        <f>SUMIF('Capex calcs'!$C:$C,$A9,'Capex calcs'!AG:AG)</f>
        <v>8619.0238059908352</v>
      </c>
      <c r="N9" s="23">
        <f t="shared" si="2"/>
        <v>61189.202163787304</v>
      </c>
      <c r="P9" s="22">
        <f>I9/'Labour cost esc'!$I$7</f>
        <v>17828.352754283133</v>
      </c>
      <c r="Q9" s="22">
        <f>J9/'Labour cost esc'!$I$7</f>
        <v>11917.561325712117</v>
      </c>
      <c r="R9" s="22">
        <f>K9/'Labour cost esc'!$I$7</f>
        <v>8632.6590489836435</v>
      </c>
      <c r="S9" s="22">
        <f>L9/'Labour cost esc'!$I$7</f>
        <v>12315.909376128597</v>
      </c>
      <c r="T9" s="22">
        <f>M9/'Labour cost esc'!$I$7</f>
        <v>8311.4983664328211</v>
      </c>
      <c r="U9" s="23">
        <f t="shared" si="0"/>
        <v>59005.98087154032</v>
      </c>
    </row>
    <row r="10" spans="1:21" x14ac:dyDescent="0.2">
      <c r="A10" s="22" t="s">
        <v>195</v>
      </c>
      <c r="B10" s="22">
        <f>SUMIF('Capex calcs'!$C:$C,$A10,'Capex calcs'!Q:Q)</f>
        <v>5433.12</v>
      </c>
      <c r="C10" s="22">
        <f>SUMIF('Capex calcs'!$C:$C,$A10,'Capex calcs'!R:R)</f>
        <v>4859.12</v>
      </c>
      <c r="D10" s="22">
        <f>SUMIF('Capex calcs'!$C:$C,$A10,'Capex calcs'!S:S)</f>
        <v>4454.1200000000008</v>
      </c>
      <c r="E10" s="22">
        <f>SUMIF('Capex calcs'!$C:$C,$A10,'Capex calcs'!T:T)</f>
        <v>4339.0950000000003</v>
      </c>
      <c r="F10" s="22">
        <f>SUMIF('Capex calcs'!$C:$C,$A10,'Capex calcs'!U:U)</f>
        <v>4239.0950000000003</v>
      </c>
      <c r="G10" s="23">
        <f t="shared" si="1"/>
        <v>23324.550000000003</v>
      </c>
      <c r="H10" s="11"/>
      <c r="I10" s="22">
        <f>SUMIF('Capex calcs'!$C:$C,$A10,'Capex calcs'!AC:AC)</f>
        <v>5662.8673695989091</v>
      </c>
      <c r="J10" s="22">
        <f>SUMIF('Capex calcs'!$C:$C,$A10,'Capex calcs'!AD:AD)</f>
        <v>5077.4877638199305</v>
      </c>
      <c r="K10" s="22">
        <f>SUMIF('Capex calcs'!$C:$C,$A10,'Capex calcs'!AE:AE)</f>
        <v>4666.1354617139132</v>
      </c>
      <c r="L10" s="22">
        <f>SUMIF('Capex calcs'!$C:$C,$A10,'Capex calcs'!AF:AF)</f>
        <v>4557.2070031880185</v>
      </c>
      <c r="M10" s="22">
        <f>SUMIF('Capex calcs'!$C:$C,$A10,'Capex calcs'!AG:AG)</f>
        <v>4463.5141414491554</v>
      </c>
      <c r="N10" s="23">
        <f t="shared" si="2"/>
        <v>24427.211739769926</v>
      </c>
      <c r="P10" s="22">
        <f>I10/'Labour cost esc'!$I$7</f>
        <v>5460.8171355823624</v>
      </c>
      <c r="Q10" s="22">
        <f>J10/'Labour cost esc'!$I$7</f>
        <v>4896.3237838186415</v>
      </c>
      <c r="R10" s="22">
        <f>K10/'Labour cost esc'!$I$7</f>
        <v>4499.6484683837161</v>
      </c>
      <c r="S10" s="22">
        <f>L10/'Labour cost esc'!$I$7</f>
        <v>4394.6065604513196</v>
      </c>
      <c r="T10" s="22">
        <f>M10/'Labour cost esc'!$I$7</f>
        <v>4304.2566455633132</v>
      </c>
      <c r="U10" s="23">
        <f t="shared" si="0"/>
        <v>23555.652593799354</v>
      </c>
    </row>
    <row r="11" spans="1:21" x14ac:dyDescent="0.2">
      <c r="A11" s="22" t="s">
        <v>198</v>
      </c>
      <c r="B11" s="22">
        <f>SUMIF('Capex calcs'!$C:$C,$A11,'Capex calcs'!Q:Q)</f>
        <v>18097.341</v>
      </c>
      <c r="C11" s="22">
        <f>SUMIF('Capex calcs'!$C:$C,$A11,'Capex calcs'!R:R)</f>
        <v>16233.572</v>
      </c>
      <c r="D11" s="22">
        <f>SUMIF('Capex calcs'!$C:$C,$A11,'Capex calcs'!S:S)</f>
        <v>15956.877</v>
      </c>
      <c r="E11" s="22">
        <f>SUMIF('Capex calcs'!$C:$C,$A11,'Capex calcs'!T:T)</f>
        <v>17077.234</v>
      </c>
      <c r="F11" s="22">
        <f>SUMIF('Capex calcs'!$C:$C,$A11,'Capex calcs'!U:U)</f>
        <v>13054.007</v>
      </c>
      <c r="G11" s="23">
        <f t="shared" si="1"/>
        <v>80419.031000000003</v>
      </c>
      <c r="H11" s="11"/>
      <c r="I11" s="22">
        <f>SUMIF('Capex calcs'!$C:$C,$A11,'Capex calcs'!AC:AC)</f>
        <v>18862.613346549409</v>
      </c>
      <c r="J11" s="22">
        <f>SUMIF('Capex calcs'!$C:$C,$A11,'Capex calcs'!AD:AD)</f>
        <v>16963.105087565204</v>
      </c>
      <c r="K11" s="22">
        <f>SUMIF('Capex calcs'!$C:$C,$A11,'Capex calcs'!AE:AE)</f>
        <v>16716.422015551245</v>
      </c>
      <c r="L11" s="22">
        <f>SUMIF('Capex calcs'!$C:$C,$A11,'Capex calcs'!AF:AF)</f>
        <v>17935.650263449072</v>
      </c>
      <c r="M11" s="22">
        <f>SUMIF('Capex calcs'!$C:$C,$A11,'Capex calcs'!AG:AG)</f>
        <v>13745.090602375336</v>
      </c>
      <c r="N11" s="23">
        <f t="shared" si="2"/>
        <v>84222.88131549026</v>
      </c>
      <c r="P11" s="22">
        <f>I11/'Labour cost esc'!$I$7</f>
        <v>18189.598212680241</v>
      </c>
      <c r="Q11" s="22">
        <f>J11/'Labour cost esc'!$I$7</f>
        <v>16357.864115299137</v>
      </c>
      <c r="R11" s="22">
        <f>K11/'Labour cost esc'!$I$7</f>
        <v>16119.982657233602</v>
      </c>
      <c r="S11" s="22">
        <f>L11/'Labour cost esc'!$I$7</f>
        <v>17295.709029362653</v>
      </c>
      <c r="T11" s="22">
        <f>M11/'Labour cost esc'!$I$7</f>
        <v>13254.667890429448</v>
      </c>
      <c r="U11" s="23">
        <f t="shared" si="0"/>
        <v>81217.821905005083</v>
      </c>
    </row>
    <row r="12" spans="1:21" x14ac:dyDescent="0.2">
      <c r="A12" s="22" t="s">
        <v>261</v>
      </c>
      <c r="B12" s="22">
        <f>SUMIF('Capex calcs'!$C:$C,$A12,'Capex calcs'!Q:Q)</f>
        <v>1400</v>
      </c>
      <c r="C12" s="22">
        <f>SUMIF('Capex calcs'!$C:$C,$A12,'Capex calcs'!R:R)</f>
        <v>23200.354499999998</v>
      </c>
      <c r="D12" s="22">
        <f>SUMIF('Capex calcs'!$C:$C,$A12,'Capex calcs'!S:S)</f>
        <v>17599.973999999998</v>
      </c>
      <c r="E12" s="22">
        <f>SUMIF('Capex calcs'!$C:$C,$A12,'Capex calcs'!T:T)</f>
        <v>6500</v>
      </c>
      <c r="F12" s="22">
        <f>SUMIF('Capex calcs'!$C:$C,$A12,'Capex calcs'!U:U)</f>
        <v>2580</v>
      </c>
      <c r="G12" s="23">
        <f t="shared" si="1"/>
        <v>51280.328499999996</v>
      </c>
      <c r="H12" s="11"/>
      <c r="I12" s="22">
        <f>SUMIF('Capex calcs'!$C:$C,$A12,'Capex calcs'!AC:AC)</f>
        <v>1459.2010331887523</v>
      </c>
      <c r="J12" s="22">
        <f>SUMIF('Capex calcs'!$C:$C,$A12,'Capex calcs'!AD:AD)</f>
        <v>24242.973231785716</v>
      </c>
      <c r="K12" s="22">
        <f>SUMIF('Capex calcs'!$C:$C,$A12,'Capex calcs'!AE:AE)</f>
        <v>18437.730192864783</v>
      </c>
      <c r="L12" s="22">
        <f>SUMIF('Capex calcs'!$C:$C,$A12,'Capex calcs'!AF:AF)</f>
        <v>6826.7335747943116</v>
      </c>
      <c r="M12" s="22">
        <f>SUMIF('Capex calcs'!$C:$C,$A12,'Capex calcs'!AG:AG)</f>
        <v>2716.5860838077051</v>
      </c>
      <c r="N12" s="23">
        <f t="shared" si="2"/>
        <v>53683.22411644127</v>
      </c>
      <c r="P12" s="22">
        <f>I12/'Labour cost esc'!$I$7</f>
        <v>1407.1369654664923</v>
      </c>
      <c r="Q12" s="22">
        <f>J12/'Labour cost esc'!$I$7</f>
        <v>23377.987687353634</v>
      </c>
      <c r="R12" s="22">
        <f>K12/'Labour cost esc'!$I$7</f>
        <v>17779.874824363342</v>
      </c>
      <c r="S12" s="22">
        <f>L12/'Labour cost esc'!$I$7</f>
        <v>6583.1567741507351</v>
      </c>
      <c r="T12" s="22">
        <f>M12/'Labour cost esc'!$I$7</f>
        <v>2619.6587114828403</v>
      </c>
      <c r="U12" s="23">
        <f t="shared" si="0"/>
        <v>51767.81496281705</v>
      </c>
    </row>
    <row r="13" spans="1:21" s="13" customFormat="1" x14ac:dyDescent="0.2">
      <c r="A13" s="23" t="s">
        <v>381</v>
      </c>
      <c r="B13" s="23">
        <f t="shared" ref="B13:G13" si="3">SUM(B5:B12)</f>
        <v>60789.788770038918</v>
      </c>
      <c r="C13" s="23">
        <f t="shared" si="3"/>
        <v>73309.454505551301</v>
      </c>
      <c r="D13" s="23">
        <f t="shared" si="3"/>
        <v>61676.682837898014</v>
      </c>
      <c r="E13" s="23">
        <f t="shared" si="3"/>
        <v>50941.066918606419</v>
      </c>
      <c r="F13" s="23">
        <f t="shared" si="3"/>
        <v>38578.173550038911</v>
      </c>
      <c r="G13" s="23">
        <f t="shared" si="3"/>
        <v>285295.16658213356</v>
      </c>
      <c r="H13" s="12"/>
      <c r="I13" s="23">
        <f t="shared" ref="I13:N13" si="4">SUM(I5:I12)</f>
        <v>63360.373271833429</v>
      </c>
      <c r="J13" s="23">
        <f t="shared" si="4"/>
        <v>76603.964961608377</v>
      </c>
      <c r="K13" s="23">
        <f t="shared" si="4"/>
        <v>64612.483936399964</v>
      </c>
      <c r="L13" s="23">
        <f t="shared" si="4"/>
        <v>53501.70644139911</v>
      </c>
      <c r="M13" s="23">
        <f t="shared" si="4"/>
        <v>40620.515273160541</v>
      </c>
      <c r="N13" s="23">
        <f t="shared" si="4"/>
        <v>298699.04388440144</v>
      </c>
      <c r="P13" s="23">
        <f t="shared" ref="P13:U13" si="5">SUM(P5:P12)</f>
        <v>61099.684929444018</v>
      </c>
      <c r="Q13" s="23">
        <f t="shared" si="5"/>
        <v>73870.747311097773</v>
      </c>
      <c r="R13" s="23">
        <f t="shared" si="5"/>
        <v>62307.120478688506</v>
      </c>
      <c r="S13" s="23">
        <f t="shared" si="5"/>
        <v>51592.773810413797</v>
      </c>
      <c r="T13" s="23">
        <f t="shared" si="5"/>
        <v>39171.181555603223</v>
      </c>
      <c r="U13" s="23">
        <f t="shared" si="5"/>
        <v>288041.5080852473</v>
      </c>
    </row>
    <row r="15" spans="1:21" x14ac:dyDescent="0.2">
      <c r="T15" s="17" t="s">
        <v>411</v>
      </c>
      <c r="U15" s="17">
        <f>N13/'Labour cost esc'!$I$7-U13</f>
        <v>0</v>
      </c>
    </row>
    <row r="18" spans="1:21" ht="14.25" x14ac:dyDescent="0.2">
      <c r="A18" s="75" t="s">
        <v>421</v>
      </c>
      <c r="B18" s="59"/>
      <c r="C18" s="59"/>
      <c r="D18" s="59"/>
      <c r="E18" s="59"/>
      <c r="F18" s="59"/>
      <c r="G18" s="70"/>
      <c r="H18" s="59"/>
      <c r="I18" s="59"/>
      <c r="J18" s="59"/>
      <c r="K18" s="59"/>
      <c r="L18" s="59"/>
      <c r="M18" s="59"/>
      <c r="N18" s="70"/>
      <c r="P18" s="75" t="s">
        <v>387</v>
      </c>
      <c r="Q18" s="75"/>
      <c r="R18" s="75"/>
      <c r="S18" s="75"/>
      <c r="T18" s="75"/>
      <c r="U18" s="75"/>
    </row>
    <row r="19" spans="1:21" ht="3" customHeight="1" x14ac:dyDescent="0.2">
      <c r="H19" s="11"/>
      <c r="P19" s="10"/>
      <c r="Q19" s="10"/>
      <c r="R19" s="10"/>
      <c r="S19" s="10"/>
      <c r="T19" s="10"/>
      <c r="U19" s="10"/>
    </row>
    <row r="20" spans="1:21" x14ac:dyDescent="0.2">
      <c r="A20" s="70"/>
      <c r="B20" s="109" t="s">
        <v>388</v>
      </c>
      <c r="C20" s="109"/>
      <c r="D20" s="109"/>
      <c r="E20" s="109"/>
      <c r="F20" s="109"/>
      <c r="G20" s="109"/>
      <c r="H20" s="11"/>
      <c r="I20" s="109" t="s">
        <v>389</v>
      </c>
      <c r="J20" s="109"/>
      <c r="K20" s="109"/>
      <c r="L20" s="109"/>
      <c r="M20" s="109"/>
      <c r="N20" s="109"/>
      <c r="P20" s="109" t="s">
        <v>391</v>
      </c>
      <c r="Q20" s="109"/>
      <c r="R20" s="109"/>
      <c r="S20" s="109"/>
      <c r="T20" s="109"/>
      <c r="U20" s="109"/>
    </row>
    <row r="21" spans="1:21" x14ac:dyDescent="0.2">
      <c r="A21" s="61" t="s">
        <v>15</v>
      </c>
      <c r="B21" s="62">
        <v>2026</v>
      </c>
      <c r="C21" s="62">
        <v>2027</v>
      </c>
      <c r="D21" s="62">
        <v>2028</v>
      </c>
      <c r="E21" s="62">
        <v>2029</v>
      </c>
      <c r="F21" s="62">
        <v>2030</v>
      </c>
      <c r="G21" s="63" t="s">
        <v>381</v>
      </c>
      <c r="H21" s="11"/>
      <c r="I21" s="62">
        <v>2026</v>
      </c>
      <c r="J21" s="62">
        <v>2027</v>
      </c>
      <c r="K21" s="62">
        <v>2028</v>
      </c>
      <c r="L21" s="62">
        <v>2029</v>
      </c>
      <c r="M21" s="62">
        <v>2030</v>
      </c>
      <c r="N21" s="63" t="s">
        <v>381</v>
      </c>
      <c r="P21" s="62">
        <v>2026</v>
      </c>
      <c r="Q21" s="62">
        <v>2027</v>
      </c>
      <c r="R21" s="62">
        <v>2028</v>
      </c>
      <c r="S21" s="62">
        <v>2029</v>
      </c>
      <c r="T21" s="62">
        <v>2030</v>
      </c>
      <c r="U21" s="63" t="s">
        <v>381</v>
      </c>
    </row>
    <row r="22" spans="1:21" x14ac:dyDescent="0.2">
      <c r="A22" s="22" t="s">
        <v>250</v>
      </c>
      <c r="B22" s="22">
        <f>SUMIF('Capex calcs'!$C:$C,$A22,'Capex calcs'!Q:Q)</f>
        <v>4846.3470000000007</v>
      </c>
      <c r="C22" s="22">
        <f>SUMIF('Capex calcs'!$C:$C,$A22,'Capex calcs'!R:R)</f>
        <v>10444.147000000001</v>
      </c>
      <c r="D22" s="22">
        <f>SUMIF('Capex calcs'!$C:$C,$A22,'Capex calcs'!S:S)</f>
        <v>10372.967000000001</v>
      </c>
      <c r="E22" s="22">
        <f>SUMIF('Capex calcs'!$C:$C,$A22,'Capex calcs'!T:T)</f>
        <v>3612.7669999999998</v>
      </c>
      <c r="F22" s="22">
        <f>SUMIF('Capex calcs'!$C:$C,$A22,'Capex calcs'!U:U)</f>
        <v>3728.8670000000002</v>
      </c>
      <c r="G22" s="23">
        <f>SUM(B22:F22)</f>
        <v>33005.095000000001</v>
      </c>
      <c r="H22" s="11"/>
      <c r="I22" s="22">
        <f>SUMIF('Capex calcs'!$C:$C,$A22,'Capex calcs'!AC:AC)</f>
        <v>5051.2818211365802</v>
      </c>
      <c r="J22" s="22">
        <f>SUMIF('Capex calcs'!$C:$C,$A22,'Capex calcs'!AD:AD)</f>
        <v>10913.504625536441</v>
      </c>
      <c r="K22" s="22">
        <f>SUMIF('Capex calcs'!$C:$C,$A22,'Capex calcs'!AE:AE)</f>
        <v>10866.718714782763</v>
      </c>
      <c r="L22" s="22">
        <f>SUMIF('Capex calcs'!$C:$C,$A22,'Capex calcs'!AF:AF)</f>
        <v>3794.3688887398334</v>
      </c>
      <c r="M22" s="22">
        <f>SUMIF('Capex calcs'!$C:$C,$A22,'Capex calcs'!AG:AG)</f>
        <v>3926.2744963448781</v>
      </c>
      <c r="N22" s="23">
        <f>SUM(I22:M22)</f>
        <v>34552.148546540491</v>
      </c>
      <c r="P22" s="22">
        <f>I22/'Labour cost esc'!$I$7</f>
        <v>4871.052865126886</v>
      </c>
      <c r="Q22" s="22">
        <f>J22/'Labour cost esc'!$I$7</f>
        <v>10524.112464355296</v>
      </c>
      <c r="R22" s="22">
        <f>K22/'Labour cost esc'!$I$7</f>
        <v>10478.995867678654</v>
      </c>
      <c r="S22" s="22">
        <f>L22/'Labour cost esc'!$I$7</f>
        <v>3658.9863922274194</v>
      </c>
      <c r="T22" s="22">
        <f>M22/'Labour cost esc'!$I$7</f>
        <v>3786.1856281049936</v>
      </c>
      <c r="U22" s="23">
        <f>SUM(P22:T22)</f>
        <v>33319.333217493251</v>
      </c>
    </row>
    <row r="23" spans="1:21" x14ac:dyDescent="0.2">
      <c r="A23" s="22" t="s">
        <v>75</v>
      </c>
      <c r="B23" s="22">
        <f>SUMIF('Capex calcs'!$C:$C,$A23,'Capex calcs'!Q:Q)</f>
        <v>4856</v>
      </c>
      <c r="C23" s="22">
        <f>SUMIF('Capex calcs'!$C:$C,$A23,'Capex calcs'!R:R)</f>
        <v>8806</v>
      </c>
      <c r="D23" s="22">
        <f>SUMIF('Capex calcs'!$C:$C,$A23,'Capex calcs'!S:S)</f>
        <v>4506</v>
      </c>
      <c r="E23" s="22">
        <f>SUMIF('Capex calcs'!$C:$C,$A23,'Capex calcs'!T:T)</f>
        <v>6860</v>
      </c>
      <c r="F23" s="22">
        <f>SUMIF('Capex calcs'!$C:$C,$A23,'Capex calcs'!U:U)</f>
        <v>7756</v>
      </c>
      <c r="G23" s="23">
        <f t="shared" ref="G23" si="6">SUM(B23:F23)</f>
        <v>32784</v>
      </c>
      <c r="H23" s="11"/>
      <c r="I23" s="22">
        <f>SUMIF('Capex calcs'!$C:$C,$A23,'Capex calcs'!AC:AC)</f>
        <v>5061.3430122604159</v>
      </c>
      <c r="J23" s="22">
        <f>SUMIF('Capex calcs'!$C:$C,$A23,'Capex calcs'!AD:AD)</f>
        <v>9201.7396664824701</v>
      </c>
      <c r="K23" s="22">
        <f>SUMIF('Capex calcs'!$C:$C,$A23,'Capex calcs'!AE:AE)</f>
        <v>4720.4849421396138</v>
      </c>
      <c r="L23" s="22">
        <f>SUMIF('Capex calcs'!$C:$C,$A23,'Capex calcs'!AF:AF)</f>
        <v>7204.8295881675349</v>
      </c>
      <c r="M23" s="22">
        <f>SUMIF('Capex calcs'!$C:$C,$A23,'Capex calcs'!AG:AG)</f>
        <v>8166.6052969040938</v>
      </c>
      <c r="N23" s="23">
        <f t="shared" ref="N23" si="7">SUM(I23:M23)</f>
        <v>34355.002505954122</v>
      </c>
      <c r="P23" s="22">
        <f>I23/'Labour cost esc'!$I$7</f>
        <v>4880.7550745037761</v>
      </c>
      <c r="Q23" s="22">
        <f>J23/'Labour cost esc'!$I$7</f>
        <v>8873.4230149300583</v>
      </c>
      <c r="R23" s="22">
        <f>K23/'Labour cost esc'!$I$7</f>
        <v>4552.0587677334752</v>
      </c>
      <c r="S23" s="22">
        <f>L23/'Labour cost esc'!$I$7</f>
        <v>6947.7623801036989</v>
      </c>
      <c r="T23" s="22">
        <f>M23/'Labour cost esc'!$I$7</f>
        <v>7875.2220799460893</v>
      </c>
      <c r="U23" s="23">
        <f>SUM(P23:T23)</f>
        <v>33129.221317217096</v>
      </c>
    </row>
    <row r="24" spans="1:21" x14ac:dyDescent="0.2">
      <c r="A24" s="22" t="s">
        <v>350</v>
      </c>
      <c r="B24" s="22">
        <f>SUMIF('Capex calcs'!$C:$C,$A24,'Capex calcs'!Q:Q)</f>
        <v>1798.0094176024902</v>
      </c>
      <c r="C24" s="22">
        <f>SUMIF('Capex calcs'!$C:$C,$A24,'Capex calcs'!R:R)</f>
        <v>2700.667550986459</v>
      </c>
      <c r="D24" s="22">
        <f>SUMIF('Capex calcs'!$C:$C,$A24,'Capex calcs'!S:S)</f>
        <v>2543.8744001519067</v>
      </c>
      <c r="E24" s="22">
        <f>SUMIF('Capex calcs'!$C:$C,$A24,'Capex calcs'!T:T)</f>
        <v>2630.9799650988325</v>
      </c>
      <c r="F24" s="22">
        <f>SUMIF('Capex calcs'!$C:$C,$A24,'Capex calcs'!U:U)</f>
        <v>2697.9842458272374</v>
      </c>
      <c r="G24" s="23">
        <f>SUM(B24:F24)</f>
        <v>12371.515579666926</v>
      </c>
      <c r="H24" s="11"/>
      <c r="I24" s="22">
        <f>SUMIF('Capex calcs'!$C:$C,$A24,'Capex calcs'!AC:AC)</f>
        <v>1874.0408570347574</v>
      </c>
      <c r="J24" s="22">
        <f>SUMIF('Capex calcs'!$C:$C,$A24,'Capex calcs'!AD:AD)</f>
        <v>2822.0349454796919</v>
      </c>
      <c r="K24" s="22">
        <f>SUMIF('Capex calcs'!$C:$C,$A24,'Capex calcs'!AE:AE)</f>
        <v>2664.9624502022898</v>
      </c>
      <c r="L24" s="22">
        <f>SUMIF('Capex calcs'!$C:$C,$A24,'Capex calcs'!AF:AF)</f>
        <v>2763.2306557463639</v>
      </c>
      <c r="M24" s="22">
        <f>SUMIF('Capex calcs'!$C:$C,$A24,'Capex calcs'!AG:AG)</f>
        <v>2840.8164560258524</v>
      </c>
      <c r="N24" s="23">
        <f>SUM(I24:M24)</f>
        <v>12965.085364488956</v>
      </c>
      <c r="P24" s="22">
        <f>I24/'Labour cost esc'!$I$7</f>
        <v>1807.1753684038163</v>
      </c>
      <c r="Q24" s="22">
        <f>J24/'Labour cost esc'!$I$7</f>
        <v>2721.3451740402047</v>
      </c>
      <c r="R24" s="22">
        <f>K24/'Labour cost esc'!$I$7</f>
        <v>2569.8770011593924</v>
      </c>
      <c r="S24" s="22">
        <f>L24/'Labour cost esc'!$I$7</f>
        <v>2664.6390122915759</v>
      </c>
      <c r="T24" s="22">
        <f>M24/'Labour cost esc'!$I$7</f>
        <v>2739.4565631879004</v>
      </c>
      <c r="U24" s="23">
        <f>SUM(P24:T24)</f>
        <v>12502.49311908289</v>
      </c>
    </row>
    <row r="25" spans="1:21" x14ac:dyDescent="0.2">
      <c r="A25" s="23" t="s">
        <v>381</v>
      </c>
      <c r="B25" s="23">
        <f t="shared" ref="B25:G25" si="8">SUM(B22:B24)</f>
        <v>11500.356417602492</v>
      </c>
      <c r="C25" s="23">
        <f t="shared" si="8"/>
        <v>21950.814550986459</v>
      </c>
      <c r="D25" s="23">
        <f t="shared" si="8"/>
        <v>17422.841400151909</v>
      </c>
      <c r="E25" s="23">
        <f t="shared" si="8"/>
        <v>13103.746965098831</v>
      </c>
      <c r="F25" s="23">
        <f t="shared" si="8"/>
        <v>14182.851245827238</v>
      </c>
      <c r="G25" s="23">
        <f t="shared" si="8"/>
        <v>78160.610579666929</v>
      </c>
      <c r="H25" s="12"/>
      <c r="I25" s="23">
        <f t="shared" ref="I25:M25" si="9">SUM(I22:I24)</f>
        <v>11986.665690431753</v>
      </c>
      <c r="J25" s="23">
        <f t="shared" si="9"/>
        <v>22937.279237498606</v>
      </c>
      <c r="K25" s="23">
        <f t="shared" si="9"/>
        <v>18252.166107124667</v>
      </c>
      <c r="L25" s="23">
        <f t="shared" si="9"/>
        <v>13762.429132653731</v>
      </c>
      <c r="M25" s="23">
        <f t="shared" si="9"/>
        <v>14933.696249274824</v>
      </c>
      <c r="N25" s="23">
        <f>SUM(N22:N24)</f>
        <v>81872.236416983578</v>
      </c>
      <c r="P25" s="23">
        <f t="shared" ref="P25:U25" si="10">SUM(P22:P24)</f>
        <v>11558.983308034478</v>
      </c>
      <c r="Q25" s="23">
        <f t="shared" si="10"/>
        <v>22118.880653325559</v>
      </c>
      <c r="R25" s="23">
        <f t="shared" si="10"/>
        <v>17600.93163657152</v>
      </c>
      <c r="S25" s="23">
        <f t="shared" si="10"/>
        <v>13271.387784622695</v>
      </c>
      <c r="T25" s="23">
        <f t="shared" si="10"/>
        <v>14400.864271238985</v>
      </c>
      <c r="U25" s="23">
        <f t="shared" si="10"/>
        <v>78951.047653793241</v>
      </c>
    </row>
    <row r="29" spans="1:21" s="18" customFormat="1" x14ac:dyDescent="0.2">
      <c r="A29" s="17" t="s">
        <v>411</v>
      </c>
      <c r="B29" s="17">
        <f>ROUND(SUM('Capex calcs'!Q:Q)-B13-B25,3)</f>
        <v>0</v>
      </c>
      <c r="C29" s="17">
        <f>ROUND(SUM('Capex calcs'!R:R)-C13-C25,3)</f>
        <v>0</v>
      </c>
      <c r="D29" s="17">
        <f>ROUND(SUM('Capex calcs'!S:S)-D13-D25,3)</f>
        <v>0</v>
      </c>
      <c r="E29" s="17">
        <f>ROUND(SUM('Capex calcs'!T:T)-E13-E25,3)</f>
        <v>0</v>
      </c>
      <c r="F29" s="17">
        <f>ROUND(SUM('Capex calcs'!U:U)-F13-F25,3)</f>
        <v>0</v>
      </c>
      <c r="G29" s="17">
        <f>ROUND(SUM('Capex calcs'!V:V)-G13-G25,3)</f>
        <v>0</v>
      </c>
      <c r="H29" s="15"/>
      <c r="I29" s="17">
        <f>ROUND(SUM('Capex calcs'!AC:AC)-I13-I25,3)</f>
        <v>0</v>
      </c>
      <c r="J29" s="17">
        <f>ROUND(SUM('Capex calcs'!AD:AD)-J13-J25,3)</f>
        <v>0</v>
      </c>
      <c r="K29" s="17">
        <f>ROUND(SUM('Capex calcs'!AE:AE)-K13-K25,3)</f>
        <v>0</v>
      </c>
      <c r="L29" s="17">
        <f>ROUND(SUM('Capex calcs'!AF:AF)-L13-L25,3)</f>
        <v>0</v>
      </c>
      <c r="M29" s="17">
        <f>ROUND(SUM('Capex calcs'!AG:AG)-M13-M25,3)</f>
        <v>0</v>
      </c>
      <c r="N29" s="17">
        <f>ROUND(SUM('Capex calcs'!AH:AH)-N13-N25,3)</f>
        <v>0</v>
      </c>
      <c r="T29" s="17" t="s">
        <v>411</v>
      </c>
      <c r="U29" s="17">
        <f>N25/'Labour cost esc'!$I$7-U25</f>
        <v>0</v>
      </c>
    </row>
  </sheetData>
  <mergeCells count="6">
    <mergeCell ref="B3:G3"/>
    <mergeCell ref="I3:N3"/>
    <mergeCell ref="B20:G20"/>
    <mergeCell ref="I20:N20"/>
    <mergeCell ref="P3:U3"/>
    <mergeCell ref="P20:U20"/>
  </mergeCells>
  <pageMargins left="0.7" right="0.7" top="0.75" bottom="0.75" header="0.3" footer="0.3"/>
  <pageSetup paperSize="9" orientation="portrait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13840557847574E8A2F34BEAF52EB06" ma:contentTypeVersion="17" ma:contentTypeDescription="Create a new document." ma:contentTypeScope="" ma:versionID="93fa0966094d3fd5756e45a46f03ee6f">
  <xsd:schema xmlns:xsd="http://www.w3.org/2001/XMLSchema" xmlns:xs="http://www.w3.org/2001/XMLSchema" xmlns:p="http://schemas.microsoft.com/office/2006/metadata/properties" xmlns:ns2="11cdd4fa-266d-4037-89ac-74561c71e551" xmlns:ns3="74d6daee-f4a7-4732-a98f-e16bcf69aece" targetNamespace="http://schemas.microsoft.com/office/2006/metadata/properties" ma:root="true" ma:fieldsID="5aefd541dfa9dab29b269403ac92ed8c" ns2:_="" ns3:_="">
    <xsd:import namespace="11cdd4fa-266d-4037-89ac-74561c71e551"/>
    <xsd:import namespace="74d6daee-f4a7-4732-a98f-e16bcf69ae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cdd4fa-266d-4037-89ac-74561c71e55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0eeeb581-cbb3-4079-81a4-cc92836bd05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d6daee-f4a7-4732-a98f-e16bcf69aec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c9f5d188-7959-4383-af8d-fe7395181e03}" ma:internalName="TaxCatchAll" ma:showField="CatchAllData" ma:web="74d6daee-f4a7-4732-a98f-e16bcf69ae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4d6daee-f4a7-4732-a98f-e16bcf69aece" xsi:nil="true"/>
    <lcf76f155ced4ddcb4097134ff3c332f xmlns="11cdd4fa-266d-4037-89ac-74561c71e551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69CBC87-DC86-4A3F-BA92-B80A25E0E3E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1cdd4fa-266d-4037-89ac-74561c71e551"/>
    <ds:schemaRef ds:uri="74d6daee-f4a7-4732-a98f-e16bcf69ae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856B098-61A9-4270-9BA6-66ED7172D94B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11cdd4fa-266d-4037-89ac-74561c71e551"/>
    <ds:schemaRef ds:uri="http://purl.org/dc/elements/1.1/"/>
    <ds:schemaRef ds:uri="http://schemas.microsoft.com/office/2006/metadata/properties"/>
    <ds:schemaRef ds:uri="74d6daee-f4a7-4732-a98f-e16bcf69aece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8A96BFD9-8023-48DB-BA7B-B1D2C5FBCC8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</vt:i4>
      </vt:variant>
    </vt:vector>
  </HeadingPairs>
  <TitlesOfParts>
    <vt:vector size="15" baseType="lpstr">
      <vt:lpstr>Cover Sheet</vt:lpstr>
      <vt:lpstr>Inputs_Calcs &gt;&gt;&gt;</vt:lpstr>
      <vt:lpstr>Labour cost esc</vt:lpstr>
      <vt:lpstr>Capex calcs-AA5</vt:lpstr>
      <vt:lpstr>Capex calcs</vt:lpstr>
      <vt:lpstr>Outputs &gt;&gt;&gt;</vt:lpstr>
      <vt:lpstr>Total spend</vt:lpstr>
      <vt:lpstr>Spend by Business Case</vt:lpstr>
      <vt:lpstr>Spend by asset class</vt:lpstr>
      <vt:lpstr>Spend by vision driver</vt:lpstr>
      <vt:lpstr>Charts &amp; Tables&gt;&gt;</vt:lpstr>
      <vt:lpstr>By driver</vt:lpstr>
      <vt:lpstr>By asset class</vt:lpstr>
      <vt:lpstr>Capex Summary</vt:lpstr>
      <vt:lpstr>'Spend by vision driver'!Print_Area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Attachment 9.6 CAPEX Model 2026-30</dc:title>
  <dc:subject>Attachment 9.6 CAPEX Model 2026-30</dc:subject>
  <dc:creator>Economic Regulation Authority</dc:creator>
  <cp:keywords>Attachment 9.6 CAPEX Model 2026-30</cp:keywords>
  <dc:description/>
  <cp:lastModifiedBy>Leanne Richmond</cp:lastModifiedBy>
  <cp:revision/>
  <dcterms:created xsi:type="dcterms:W3CDTF">2010-08-10T03:43:33Z</dcterms:created>
  <dcterms:modified xsi:type="dcterms:W3CDTF">2025-01-20T04:59:09Z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oThemeDark1">
    <vt:lpwstr>0</vt:lpwstr>
  </property>
  <property fmtid="{D5CDD505-2E9C-101B-9397-08002B2CF9AE}" pid="3" name="msoThemeLight1">
    <vt:lpwstr>16777215</vt:lpwstr>
  </property>
  <property fmtid="{D5CDD505-2E9C-101B-9397-08002B2CF9AE}" pid="4" name="msoThemeDark2">
    <vt:lpwstr>8210719</vt:lpwstr>
  </property>
  <property fmtid="{D5CDD505-2E9C-101B-9397-08002B2CF9AE}" pid="5" name="msoThemeLight2">
    <vt:lpwstr>14806254</vt:lpwstr>
  </property>
  <property fmtid="{D5CDD505-2E9C-101B-9397-08002B2CF9AE}" pid="6" name="msoThemeAccent1">
    <vt:lpwstr>12419407</vt:lpwstr>
  </property>
  <property fmtid="{D5CDD505-2E9C-101B-9397-08002B2CF9AE}" pid="7" name="msoThemeAccent2">
    <vt:lpwstr>5066944</vt:lpwstr>
  </property>
  <property fmtid="{D5CDD505-2E9C-101B-9397-08002B2CF9AE}" pid="8" name="msoThemeAccent3">
    <vt:lpwstr>5880731</vt:lpwstr>
  </property>
  <property fmtid="{D5CDD505-2E9C-101B-9397-08002B2CF9AE}" pid="9" name="msoThemeAccent4">
    <vt:lpwstr>10642560</vt:lpwstr>
  </property>
  <property fmtid="{D5CDD505-2E9C-101B-9397-08002B2CF9AE}" pid="10" name="msoThemeAccent5">
    <vt:lpwstr>13020235</vt:lpwstr>
  </property>
  <property fmtid="{D5CDD505-2E9C-101B-9397-08002B2CF9AE}" pid="11" name="msoThemeAccent6">
    <vt:lpwstr>4626167</vt:lpwstr>
  </property>
  <property fmtid="{D5CDD505-2E9C-101B-9397-08002B2CF9AE}" pid="12" name="msoThemeHyperlink">
    <vt:lpwstr>16711680</vt:lpwstr>
  </property>
  <property fmtid="{D5CDD505-2E9C-101B-9397-08002B2CF9AE}" pid="13" name="msoThemeFollowedHyperlink">
    <vt:lpwstr>8388736</vt:lpwstr>
  </property>
  <property fmtid="{D5CDD505-2E9C-101B-9397-08002B2CF9AE}" pid="14" name="MinorFont">
    <vt:lpwstr>Calibri</vt:lpwstr>
  </property>
  <property fmtid="{D5CDD505-2E9C-101B-9397-08002B2CF9AE}" pid="15" name="MajorFont">
    <vt:lpwstr>Cambria</vt:lpwstr>
  </property>
  <property fmtid="{D5CDD505-2E9C-101B-9397-08002B2CF9AE}" pid="16" name="Normal">
    <vt:lpwstr>-1/0/-1/-1/-1/-1/-1/10/0/0/-4142/0/Arial/0</vt:lpwstr>
  </property>
  <property fmtid="{D5CDD505-2E9C-101B-9397-08002B2CF9AE}" pid="17" name="NormalBorders">
    <vt:lpwstr>-4142/2/0/-4142/2/0/-4142/2/0/-4142/2/0/-4142/2/0/-4142/2/0</vt:lpwstr>
  </property>
  <property fmtid="{D5CDD505-2E9C-101B-9397-08002B2CF9AE}" pid="18" name="Heading 1">
    <vt:lpwstr>0/0/-1/0/-1/0/0/15/-1/0/-4142/0/Calibri/6697728</vt:lpwstr>
  </property>
  <property fmtid="{D5CDD505-2E9C-101B-9397-08002B2CF9AE}" pid="19" name="Heading 1Borders">
    <vt:lpwstr>-4142/2/0/-4142/2/0/-4142/2/0/1/4/10040115/-4142/2/0/-4142/2/0</vt:lpwstr>
  </property>
  <property fmtid="{D5CDD505-2E9C-101B-9397-08002B2CF9AE}" pid="20" name="Heading 2">
    <vt:lpwstr>0/0/-1/0/-1/0/0/13/-1/0/-4142/0/Calibri/6697728</vt:lpwstr>
  </property>
  <property fmtid="{D5CDD505-2E9C-101B-9397-08002B2CF9AE}" pid="21" name="Heading 2Borders">
    <vt:lpwstr>-4142/2/0/-4142/2/0/-4142/2/0/1/4/12632256/-4142/2/0/-4142/2/0</vt:lpwstr>
  </property>
  <property fmtid="{D5CDD505-2E9C-101B-9397-08002B2CF9AE}" pid="22" name="Heading 3">
    <vt:lpwstr>0/0/-1/0/-1/0/0/11/-1/0/-4142/0/Calibri/6697728</vt:lpwstr>
  </property>
  <property fmtid="{D5CDD505-2E9C-101B-9397-08002B2CF9AE}" pid="23" name="Heading 3Borders">
    <vt:lpwstr>-4142/2/0/-4142/2/0/-4142/2/0/1/-4138/13395456/-4142/2/0/-4142/2/0</vt:lpwstr>
  </property>
  <property fmtid="{D5CDD505-2E9C-101B-9397-08002B2CF9AE}" pid="24" name="Heading 4">
    <vt:lpwstr>0/0/-1/0/0/0/0/11/-1/0/-4142/0/Calibri/6697728</vt:lpwstr>
  </property>
  <property fmtid="{D5CDD505-2E9C-101B-9397-08002B2CF9AE}" pid="25" name="Heading 4Borders">
    <vt:lpwstr>-4142/2/0/-4142/2/0/-4142/2/0/-4142/2/0/-4142/2/0/-4142/2/0</vt:lpwstr>
  </property>
  <property fmtid="{D5CDD505-2E9C-101B-9397-08002B2CF9AE}" pid="26" name="Title">
    <vt:lpwstr>0/0/-1/0/0/0/0/18/-1/0/-4142/0/Cambria/6697728</vt:lpwstr>
  </property>
  <property fmtid="{D5CDD505-2E9C-101B-9397-08002B2CF9AE}" pid="27" name="TitleBorders">
    <vt:lpwstr>-4142/2/0/-4142/2/0/-4142/2/0/-4142/2/0/-4142/2/0/-4142/2/0</vt:lpwstr>
  </property>
  <property fmtid="{D5CDD505-2E9C-101B-9397-08002B2CF9AE}" pid="28" name="SV_QUERY_LIST_4F35BF76-6C0D-4D9B-82B2-816C12CF3733">
    <vt:lpwstr>empty_477D106A-C0D6-4607-AEBD-E2C9D60EA279</vt:lpwstr>
  </property>
  <property fmtid="{D5CDD505-2E9C-101B-9397-08002B2CF9AE}" pid="29" name="SV_HIDDEN_GRID_QUERY_LIST_4F35BF76-6C0D-4D9B-82B2-816C12CF3733">
    <vt:lpwstr>empty_477D106A-C0D6-4607-AEBD-E2C9D60EA279</vt:lpwstr>
  </property>
  <property fmtid="{D5CDD505-2E9C-101B-9397-08002B2CF9AE}" pid="30" name="ContentTypeId">
    <vt:lpwstr>0x010100713840557847574E8A2F34BEAF52EB06</vt:lpwstr>
  </property>
  <property fmtid="{D5CDD505-2E9C-101B-9397-08002B2CF9AE}" pid="31" name="MediaServiceImageTags">
    <vt:lpwstr/>
  </property>
</Properties>
</file>