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:\Leanne\DBNGP AA6\web 2\"/>
    </mc:Choice>
  </mc:AlternateContent>
  <xr:revisionPtr revIDLastSave="0" documentId="13_ncr:1_{7578E15E-1C83-4744-9E74-C3D45EF7E2B8}" xr6:coauthVersionLast="47" xr6:coauthVersionMax="47" xr10:uidLastSave="{00000000-0000-0000-0000-000000000000}"/>
  <bookViews>
    <workbookView xWindow="28680" yWindow="90" windowWidth="29040" windowHeight="15840" xr2:uid="{06679472-1392-4180-AD32-8C9368343F2F}"/>
  </bookViews>
  <sheets>
    <sheet name="Cover Sheet" sheetId="1" r:id="rId1"/>
    <sheet name="E Factor calculation" sheetId="2" r:id="rId2"/>
  </sheets>
  <externalReferences>
    <externalReference r:id="rId3"/>
  </externalReferences>
  <definedNames>
    <definedName name="_xlnm.Print_Area" localSheetId="1">'E Factor calculation'!$A$1:$T$58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E10" i="2"/>
  <c r="D10" i="2"/>
  <c r="G11" i="2"/>
  <c r="D11" i="2" l="1"/>
  <c r="J34" i="2" s="1"/>
  <c r="E11" i="2"/>
  <c r="K36" i="2" s="1"/>
  <c r="F11" i="2"/>
  <c r="L21" i="2" s="1"/>
  <c r="M32" i="2"/>
  <c r="H11" i="2"/>
  <c r="N23" i="2" s="1"/>
  <c r="C11" i="2"/>
  <c r="M23" i="2"/>
  <c r="M38" i="2"/>
  <c r="M34" i="2"/>
  <c r="M21" i="2"/>
  <c r="M35" i="2"/>
  <c r="M37" i="2"/>
  <c r="M19" i="2"/>
  <c r="M22" i="2"/>
  <c r="M36" i="2"/>
  <c r="L35" i="2" l="1"/>
  <c r="K23" i="2"/>
  <c r="K19" i="2"/>
  <c r="J32" i="2"/>
  <c r="J19" i="2"/>
  <c r="J22" i="2"/>
  <c r="K21" i="2"/>
  <c r="J37" i="2"/>
  <c r="L34" i="2"/>
  <c r="K32" i="2"/>
  <c r="L19" i="2"/>
  <c r="L32" i="2"/>
  <c r="K35" i="2"/>
  <c r="L23" i="2"/>
  <c r="J36" i="2"/>
  <c r="K22" i="2"/>
  <c r="L22" i="2"/>
  <c r="J35" i="2"/>
  <c r="K37" i="2"/>
  <c r="J21" i="2"/>
  <c r="J23" i="2"/>
  <c r="K34" i="2"/>
  <c r="L36" i="2"/>
  <c r="L37" i="2"/>
  <c r="N21" i="2"/>
  <c r="M39" i="2"/>
  <c r="N19" i="2"/>
  <c r="N22" i="2"/>
  <c r="M26" i="2"/>
  <c r="L26" i="2" l="1"/>
  <c r="J26" i="2"/>
  <c r="J39" i="2"/>
  <c r="L39" i="2"/>
  <c r="K39" i="2"/>
  <c r="K26" i="2"/>
  <c r="N26" i="2"/>
  <c r="M45" i="2"/>
  <c r="M46" i="2" l="1"/>
  <c r="O54" i="2" s="1"/>
  <c r="J46" i="2"/>
  <c r="N51" i="2" s="1"/>
  <c r="J45" i="2"/>
  <c r="K46" i="2"/>
  <c r="L45" i="2"/>
  <c r="L46" i="2"/>
  <c r="Q53" i="2" s="1"/>
  <c r="K45" i="2"/>
  <c r="N39" i="2"/>
  <c r="M51" i="2"/>
  <c r="L51" i="2"/>
  <c r="K51" i="2"/>
  <c r="O51" i="2"/>
  <c r="Q54" i="2" l="1"/>
  <c r="P54" i="2"/>
  <c r="N54" i="2"/>
  <c r="R54" i="2"/>
  <c r="N53" i="2"/>
  <c r="O53" i="2"/>
  <c r="N52" i="2"/>
  <c r="P53" i="2"/>
  <c r="L52" i="2"/>
  <c r="O52" i="2"/>
  <c r="P52" i="2"/>
  <c r="M53" i="2"/>
  <c r="M52" i="2"/>
  <c r="N46" i="2"/>
  <c r="N45" i="2"/>
  <c r="P55" i="2" l="1"/>
  <c r="R55" i="2"/>
  <c r="Q55" i="2"/>
  <c r="O55" i="2"/>
  <c r="S55" i="2"/>
  <c r="R56" i="2" l="1"/>
  <c r="O56" i="2"/>
  <c r="P56" i="2"/>
  <c r="Q56" i="2"/>
  <c r="S56" i="2"/>
  <c r="T56" i="2" l="1"/>
  <c r="O58" i="2"/>
  <c r="P58" i="2"/>
  <c r="R58" i="2"/>
  <c r="S58" i="2"/>
  <c r="Q58" i="2"/>
  <c r="T58" i="2" l="1"/>
</calcChain>
</file>

<file path=xl/sharedStrings.xml><?xml version="1.0" encoding="utf-8"?>
<sst xmlns="http://schemas.openxmlformats.org/spreadsheetml/2006/main" count="54" uniqueCount="46">
  <si>
    <t>Actual</t>
  </si>
  <si>
    <t>ABS CPI index - Dec</t>
  </si>
  <si>
    <t>Inflation rate (per cent)</t>
  </si>
  <si>
    <t>Cumulative index (2020=1)</t>
  </si>
  <si>
    <t>$m, nominal Benchmark</t>
  </si>
  <si>
    <t>$m, real Dec 2024</t>
  </si>
  <si>
    <t>Forecast opex for E Factor purposes</t>
  </si>
  <si>
    <t>$m, nominal,  Actual</t>
  </si>
  <si>
    <t>Actual opex for E Factor purposes</t>
  </si>
  <si>
    <t>$m, Dec 2024</t>
  </si>
  <si>
    <t>Annual saving</t>
  </si>
  <si>
    <t>Incremental saving</t>
  </si>
  <si>
    <t>E Factor carry-over amounts</t>
  </si>
  <si>
    <t>Cumulative savings:</t>
  </si>
  <si>
    <t>Year 1</t>
  </si>
  <si>
    <t>Year 2</t>
  </si>
  <si>
    <t>Year 3</t>
  </si>
  <si>
    <t>Year 4</t>
  </si>
  <si>
    <t>Year 5</t>
  </si>
  <si>
    <t>Total carry-over amount</t>
  </si>
  <si>
    <t>Tariff model inputs</t>
  </si>
  <si>
    <t>Summary of calculation approach</t>
  </si>
  <si>
    <t>Based on AA5 Performance</t>
  </si>
  <si>
    <t>1. Actual and estimated inflation</t>
  </si>
  <si>
    <t>2.1 - Opex allowance applicable to E Factor (E Factor benchmark)</t>
  </si>
  <si>
    <t>2.2 - Actual and estimated opex applicable to E Factor</t>
  </si>
  <si>
    <t>2. Derivation of the the carryover amounts that arise from applying the E Factor to opex performance during the 2021 to 2025 access arrangement period</t>
  </si>
  <si>
    <t>Forecast</t>
  </si>
  <si>
    <r>
      <t>Efficiency gains or losses for AA5 to apply as a carry-over in AA6 are calculated using the formulae below.  Proposed adjusted target and actual amounts (including, at present, a forecast for Q4 2024 performance) are used to calculate the carry-over amounts.
There were no carry-over amounts that applied to AA5, as the scheme has only started during the AA5 period.
For the first application of the scheme in AA6, the efficiency carry-over amount for the first year of the access arrangement period is expressed mathematically as: 
                 E</t>
    </r>
    <r>
      <rPr>
        <vertAlign val="subscript"/>
        <sz val="10"/>
        <rFont val="Tahoma"/>
        <family val="2"/>
      </rPr>
      <t>1</t>
    </r>
    <r>
      <rPr>
        <sz val="10"/>
        <rFont val="Tahoma"/>
        <family val="2"/>
      </rPr>
      <t xml:space="preserve"> = B</t>
    </r>
    <r>
      <rPr>
        <vertAlign val="subscript"/>
        <sz val="10"/>
        <rFont val="Tahoma"/>
        <family val="2"/>
      </rPr>
      <t>1</t>
    </r>
    <r>
      <rPr>
        <sz val="10"/>
        <rFont val="Tahoma"/>
        <family val="2"/>
      </rPr>
      <t xml:space="preserve"> – A</t>
    </r>
    <r>
      <rPr>
        <vertAlign val="subscript"/>
        <sz val="10"/>
        <rFont val="Tahoma"/>
        <family val="2"/>
      </rPr>
      <t>1</t>
    </r>
    <r>
      <rPr>
        <sz val="10"/>
        <rFont val="Tahoma"/>
        <family val="2"/>
      </rPr>
      <t xml:space="preserve"> where A</t>
    </r>
    <r>
      <rPr>
        <vertAlign val="subscript"/>
        <sz val="10"/>
        <rFont val="Tahoma"/>
        <family val="2"/>
      </rPr>
      <t>1</t>
    </r>
    <r>
      <rPr>
        <sz val="10"/>
        <rFont val="Tahoma"/>
        <family val="2"/>
      </rPr>
      <t xml:space="preserve"> is the actual operating expenditure less E Factor exclusions for year 1 and B</t>
    </r>
    <r>
      <rPr>
        <vertAlign val="subscript"/>
        <sz val="10"/>
        <rFont val="Tahoma"/>
        <family val="2"/>
      </rPr>
      <t>1</t>
    </r>
    <r>
      <rPr>
        <sz val="10"/>
        <rFont val="Tahoma"/>
        <family val="2"/>
      </rPr>
      <t xml:space="preserve"> is the E Factor benchmark for that year. 
For savings that arise in the second to fifth year of the access arrangement period, the efficiency carry-over amount is calculated as:
                 E</t>
    </r>
    <r>
      <rPr>
        <vertAlign val="subscript"/>
        <sz val="10"/>
        <rFont val="Tahoma"/>
        <family val="2"/>
      </rPr>
      <t>t</t>
    </r>
    <r>
      <rPr>
        <sz val="10"/>
        <rFont val="Tahoma"/>
        <family val="2"/>
      </rPr>
      <t xml:space="preserve"> = (B</t>
    </r>
    <r>
      <rPr>
        <vertAlign val="subscript"/>
        <sz val="10"/>
        <rFont val="Tahoma"/>
        <family val="2"/>
      </rPr>
      <t>t</t>
    </r>
    <r>
      <rPr>
        <sz val="10"/>
        <rFont val="Tahoma"/>
        <family val="2"/>
      </rPr>
      <t xml:space="preserve"> – A</t>
    </r>
    <r>
      <rPr>
        <vertAlign val="subscript"/>
        <sz val="10"/>
        <rFont val="Tahoma"/>
        <family val="2"/>
      </rPr>
      <t>t</t>
    </r>
    <r>
      <rPr>
        <sz val="10"/>
        <rFont val="Tahoma"/>
        <family val="2"/>
      </rPr>
      <t>) – (B</t>
    </r>
    <r>
      <rPr>
        <vertAlign val="subscript"/>
        <sz val="10"/>
        <rFont val="Tahoma"/>
        <family val="2"/>
      </rPr>
      <t>t-1</t>
    </r>
    <r>
      <rPr>
        <sz val="10"/>
        <rFont val="Tahoma"/>
        <family val="2"/>
      </rPr>
      <t xml:space="preserve"> – A</t>
    </r>
    <r>
      <rPr>
        <vertAlign val="subscript"/>
        <sz val="10"/>
        <rFont val="Tahoma"/>
        <family val="2"/>
      </rPr>
      <t>t-1</t>
    </r>
    <r>
      <rPr>
        <sz val="10"/>
        <rFont val="Tahoma"/>
        <family val="2"/>
      </rPr>
      <t>), where: Et is the efficiency benefit/loss in year t;
                 Bt, Bt-1 is the forecast operating expenditure for the years t and t-1 respectively; and
                 A</t>
    </r>
    <r>
      <rPr>
        <vertAlign val="subscript"/>
        <sz val="10"/>
        <rFont val="Tahoma"/>
        <family val="2"/>
      </rPr>
      <t xml:space="preserve">t, </t>
    </r>
    <r>
      <rPr>
        <sz val="10"/>
        <rFont val="Tahoma"/>
        <family val="2"/>
      </rPr>
      <t>A</t>
    </r>
    <r>
      <rPr>
        <vertAlign val="subscript"/>
        <sz val="10"/>
        <rFont val="Tahoma"/>
        <family val="2"/>
      </rPr>
      <t>t-1</t>
    </r>
    <r>
      <rPr>
        <sz val="10"/>
        <rFont val="Tahoma"/>
        <family val="2"/>
      </rPr>
      <t xml:space="preserve"> is the actual operating expenditure for the years t and t-1 respectively.               
Because the revenue determination for the subsequent period will occur prior to the completion of the current period, opex for the final year will be estimated as follows:
                 A</t>
    </r>
    <r>
      <rPr>
        <vertAlign val="subscript"/>
        <sz val="10"/>
        <rFont val="Tahoma"/>
        <family val="2"/>
      </rPr>
      <t>5</t>
    </r>
    <r>
      <rPr>
        <sz val="10"/>
        <rFont val="Tahoma"/>
        <family val="2"/>
      </rPr>
      <t xml:space="preserve"> = B</t>
    </r>
    <r>
      <rPr>
        <vertAlign val="subscript"/>
        <sz val="10"/>
        <rFont val="Tahoma"/>
        <family val="2"/>
      </rPr>
      <t>5</t>
    </r>
    <r>
      <rPr>
        <sz val="10"/>
        <rFont val="Tahoma"/>
        <family val="2"/>
      </rPr>
      <t xml:space="preserve"> – (B</t>
    </r>
    <r>
      <rPr>
        <vertAlign val="subscript"/>
        <sz val="10"/>
        <rFont val="Tahoma"/>
        <family val="2"/>
      </rPr>
      <t>4</t>
    </r>
    <r>
      <rPr>
        <sz val="10"/>
        <rFont val="Tahoma"/>
        <family val="2"/>
      </rPr>
      <t xml:space="preserve"> – A</t>
    </r>
    <r>
      <rPr>
        <vertAlign val="subscript"/>
        <sz val="10"/>
        <rFont val="Tahoma"/>
        <family val="2"/>
      </rPr>
      <t>4</t>
    </r>
    <r>
      <rPr>
        <sz val="10"/>
        <rFont val="Tahoma"/>
        <family val="2"/>
      </rPr>
      <t>)
where
A</t>
    </r>
    <r>
      <rPr>
        <vertAlign val="subscript"/>
        <sz val="10"/>
        <rFont val="Tahoma"/>
        <family val="2"/>
      </rPr>
      <t>5</t>
    </r>
    <r>
      <rPr>
        <sz val="10"/>
        <rFont val="Tahoma"/>
        <family val="2"/>
      </rPr>
      <t xml:space="preserve"> is the estimate of operating expenditure less E Factor exclusions for the fifth year of the access arrangement period;
B</t>
    </r>
    <r>
      <rPr>
        <vertAlign val="subscript"/>
        <sz val="10"/>
        <rFont val="Tahoma"/>
        <family val="2"/>
      </rPr>
      <t>5</t>
    </r>
    <r>
      <rPr>
        <sz val="10"/>
        <rFont val="Tahoma"/>
        <family val="2"/>
      </rPr>
      <t xml:space="preserve"> is the E Factor benchmark for the fifth year of the access arrangement period;
B</t>
    </r>
    <r>
      <rPr>
        <vertAlign val="subscript"/>
        <sz val="10"/>
        <rFont val="Tahoma"/>
        <family val="2"/>
      </rPr>
      <t>4</t>
    </r>
    <r>
      <rPr>
        <sz val="10"/>
        <rFont val="Tahoma"/>
        <family val="2"/>
      </rPr>
      <t xml:space="preserve"> is the E Factor benchmark for the fourth year of the access arrangement period; and
A</t>
    </r>
    <r>
      <rPr>
        <vertAlign val="subscript"/>
        <sz val="10"/>
        <rFont val="Tahoma"/>
        <family val="2"/>
      </rPr>
      <t>4</t>
    </r>
    <r>
      <rPr>
        <sz val="10"/>
        <rFont val="Tahoma"/>
        <family val="2"/>
      </rPr>
      <t xml:space="preserve"> is the actual operating expenditure less E Factor exclusions for the fourth year of the access arrangement period.</t>
    </r>
  </si>
  <si>
    <t>E Factor (Opex Incentive Mechanism) Calculation</t>
  </si>
  <si>
    <t>Total carryover in AA6</t>
  </si>
  <si>
    <t xml:space="preserve">   Total opex allowance</t>
  </si>
  <si>
    <t xml:space="preserve">   Less excludable costs</t>
  </si>
  <si>
    <t xml:space="preserve">       Turbine / GEA overhauls (AA clause 15.11 (b)(ii))</t>
  </si>
  <si>
    <t xml:space="preserve">  Total opex (actual, excluding debt raising costs)</t>
  </si>
  <si>
    <t xml:space="preserve">  Less excludable costs</t>
  </si>
  <si>
    <t xml:space="preserve">       Reclassified capex to opex (AA clause 15.12) - labour cost rate update</t>
  </si>
  <si>
    <t>Current access arrangement period (AA5)</t>
  </si>
  <si>
    <t>Subsequent access arrangement period (AA6)</t>
  </si>
  <si>
    <t>Savings</t>
  </si>
  <si>
    <t>3. Calculation of the efficiency gains and losses to apply in AA6</t>
  </si>
  <si>
    <t xml:space="preserve">       Fuel gas (AA5 clause 15.11 (b)(i))</t>
  </si>
  <si>
    <t xml:space="preserve">       Turbine / GEA overhauls (AA5 clause 15.11 (b)(ii))</t>
  </si>
  <si>
    <t xml:space="preserve">       Reclassified capex to opex (AA5 clause 15.12) - labour cost rate update</t>
  </si>
  <si>
    <t xml:space="preserve">       Movement in provisions (AA5 clause 15.11 (a))</t>
  </si>
  <si>
    <t xml:space="preserve">       Inspections and other asset management (AA5 clauses 15.11(b)(i)(B))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</si>
</sst>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_(* #,##0.00_);_(* \(#,##0.00\);_(* &quot;-&quot;??_);_(@_)"/>
    <numFmt numFmtId="166" formatCode="#,##0.0_ ;\-#,##0.0\ "/>
    <numFmt numFmtId="167" formatCode="#,##0_ ;\-#,##0\ "/>
    <numFmt numFmtId="168" formatCode="#,##0.0"/>
  </numFmts>
  <fonts count="14">
    <font>
      <sz val="11"/>
      <color theme="1"/>
      <name val="Tahoma"/>
      <family val="2"/>
    </font>
    <font>
      <sz val="11"/>
      <color theme="1"/>
      <name val="Tahoma"/>
      <family val="2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theme="0"/>
      <name val="Tahoma"/>
      <family val="2"/>
    </font>
    <font>
      <sz val="10"/>
      <name val="Tahoma"/>
      <family val="2"/>
    </font>
    <font>
      <vertAlign val="subscript"/>
      <sz val="10"/>
      <name val="Tahoma"/>
      <family val="2"/>
    </font>
    <font>
      <b/>
      <sz val="10"/>
      <name val="Tahoma"/>
      <family val="2"/>
    </font>
    <font>
      <b/>
      <sz val="10"/>
      <color indexed="8"/>
      <name val="Tahoma"/>
      <family val="2"/>
    </font>
    <font>
      <i/>
      <sz val="10"/>
      <color theme="1"/>
      <name val="Tahoma"/>
      <family val="2"/>
    </font>
    <font>
      <sz val="10"/>
      <color theme="0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00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C71"/>
        <bgColor indexed="64"/>
      </patternFill>
    </fill>
    <fill>
      <patternFill patternType="solid">
        <fgColor rgb="FFFFD85D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3" tint="9.9978637043366805E-2"/>
        <bgColor rgb="FF00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Protection="0"/>
    <xf numFmtId="43" fontId="3" fillId="0" borderId="0" applyFont="0" applyFill="0" applyBorder="0" applyAlignment="0" applyProtection="0"/>
  </cellStyleXfs>
  <cellXfs count="72">
    <xf numFmtId="0" fontId="0" fillId="0" borderId="0" xfId="0"/>
    <xf numFmtId="0" fontId="10" fillId="2" borderId="0" xfId="2" applyFont="1" applyFill="1" applyAlignment="1">
      <alignment horizontal="left" vertical="top" wrapText="1"/>
    </xf>
    <xf numFmtId="0" fontId="8" fillId="0" borderId="0" xfId="2" applyFont="1"/>
    <xf numFmtId="0" fontId="7" fillId="8" borderId="0" xfId="2" applyFont="1" applyFill="1" applyAlignment="1">
      <alignment vertical="center"/>
    </xf>
    <xf numFmtId="0" fontId="7" fillId="2" borderId="0" xfId="2" applyFont="1" applyFill="1"/>
    <xf numFmtId="0" fontId="8" fillId="2" borderId="0" xfId="2" applyFont="1" applyFill="1"/>
    <xf numFmtId="0" fontId="8" fillId="2" borderId="0" xfId="2" applyFont="1" applyFill="1" applyAlignment="1">
      <alignment horizontal="left" vertical="top" wrapText="1"/>
    </xf>
    <xf numFmtId="0" fontId="6" fillId="2" borderId="0" xfId="2" applyFont="1" applyFill="1"/>
    <xf numFmtId="166" fontId="8" fillId="0" borderId="0" xfId="2" applyNumberFormat="1" applyFont="1"/>
    <xf numFmtId="0" fontId="10" fillId="0" borderId="0" xfId="2" applyFont="1"/>
    <xf numFmtId="0" fontId="13" fillId="2" borderId="0" xfId="2" applyFont="1" applyFill="1" applyProtection="1">
      <protection locked="0"/>
    </xf>
    <xf numFmtId="0" fontId="13" fillId="2" borderId="0" xfId="2" applyFont="1" applyFill="1"/>
    <xf numFmtId="0" fontId="4" fillId="2" borderId="0" xfId="0" applyFont="1" applyFill="1"/>
    <xf numFmtId="0" fontId="7" fillId="8" borderId="1" xfId="2" applyFont="1" applyFill="1" applyBorder="1" applyAlignment="1">
      <alignment horizontal="left" vertical="center"/>
    </xf>
    <xf numFmtId="0" fontId="13" fillId="0" borderId="0" xfId="2" applyFont="1"/>
    <xf numFmtId="0" fontId="7" fillId="0" borderId="0" xfId="2" applyFont="1" applyAlignment="1">
      <alignment vertical="center"/>
    </xf>
    <xf numFmtId="9" fontId="7" fillId="0" borderId="0" xfId="1" applyFont="1" applyFill="1" applyBorder="1" applyAlignment="1">
      <alignment vertical="center"/>
    </xf>
    <xf numFmtId="0" fontId="10" fillId="0" borderId="0" xfId="2" applyFont="1" applyAlignment="1">
      <alignment horizontal="left" vertical="center" wrapText="1" indent="1"/>
    </xf>
    <xf numFmtId="0" fontId="10" fillId="0" borderId="0" xfId="2" applyFont="1" applyAlignment="1">
      <alignment horizontal="right" vertical="center" wrapText="1" indent="1"/>
    </xf>
    <xf numFmtId="0" fontId="10" fillId="0" borderId="0" xfId="2" applyFont="1" applyAlignment="1">
      <alignment horizontal="right" vertical="center"/>
    </xf>
    <xf numFmtId="0" fontId="11" fillId="0" borderId="0" xfId="2" applyFont="1" applyAlignment="1" applyProtection="1">
      <alignment horizontal="left" vertical="center"/>
      <protection locked="0"/>
    </xf>
    <xf numFmtId="0" fontId="11" fillId="0" borderId="0" xfId="2" applyFont="1" applyAlignment="1" applyProtection="1">
      <alignment horizontal="center" vertical="center"/>
      <protection locked="0"/>
    </xf>
    <xf numFmtId="167" fontId="8" fillId="0" borderId="0" xfId="2" applyNumberFormat="1" applyFont="1" applyAlignment="1">
      <alignment horizontal="center" vertical="center"/>
    </xf>
    <xf numFmtId="166" fontId="8" fillId="0" borderId="0" xfId="2" applyNumberFormat="1" applyFont="1" applyAlignment="1">
      <alignment horizontal="right" vertical="center"/>
    </xf>
    <xf numFmtId="0" fontId="8" fillId="0" borderId="0" xfId="2" applyFont="1" applyAlignment="1">
      <alignment horizontal="right" indent="2"/>
    </xf>
    <xf numFmtId="166" fontId="8" fillId="0" borderId="0" xfId="2" applyNumberFormat="1" applyFont="1" applyAlignment="1">
      <alignment horizontal="right"/>
    </xf>
    <xf numFmtId="168" fontId="5" fillId="2" borderId="2" xfId="0" applyNumberFormat="1" applyFont="1" applyFill="1" applyBorder="1"/>
    <xf numFmtId="168" fontId="6" fillId="2" borderId="2" xfId="0" applyNumberFormat="1" applyFont="1" applyFill="1" applyBorder="1"/>
    <xf numFmtId="0" fontId="5" fillId="5" borderId="2" xfId="0" applyFont="1" applyFill="1" applyBorder="1"/>
    <xf numFmtId="168" fontId="5" fillId="5" borderId="0" xfId="0" applyNumberFormat="1" applyFont="1" applyFill="1" applyAlignment="1">
      <alignment vertical="center"/>
    </xf>
    <xf numFmtId="168" fontId="6" fillId="5" borderId="0" xfId="0" applyNumberFormat="1" applyFont="1" applyFill="1"/>
    <xf numFmtId="165" fontId="8" fillId="5" borderId="0" xfId="2" applyNumberFormat="1" applyFont="1" applyFill="1" applyAlignment="1">
      <alignment horizontal="left"/>
    </xf>
    <xf numFmtId="0" fontId="5" fillId="5" borderId="3" xfId="0" applyFont="1" applyFill="1" applyBorder="1"/>
    <xf numFmtId="168" fontId="6" fillId="2" borderId="3" xfId="0" applyNumberFormat="1" applyFont="1" applyFill="1" applyBorder="1"/>
    <xf numFmtId="168" fontId="5" fillId="2" borderId="3" xfId="0" applyNumberFormat="1" applyFont="1" applyFill="1" applyBorder="1"/>
    <xf numFmtId="0" fontId="6" fillId="8" borderId="0" xfId="2" applyFont="1" applyFill="1"/>
    <xf numFmtId="0" fontId="11" fillId="5" borderId="0" xfId="2" applyFont="1" applyFill="1" applyAlignment="1" applyProtection="1">
      <alignment horizontal="left" vertical="center"/>
      <protection locked="0"/>
    </xf>
    <xf numFmtId="166" fontId="8" fillId="7" borderId="0" xfId="2" applyNumberFormat="1" applyFont="1" applyFill="1" applyAlignment="1">
      <alignment horizontal="right" vertical="center"/>
    </xf>
    <xf numFmtId="166" fontId="8" fillId="4" borderId="0" xfId="2" applyNumberFormat="1" applyFont="1" applyFill="1" applyAlignment="1">
      <alignment horizontal="right" vertical="center"/>
    </xf>
    <xf numFmtId="0" fontId="10" fillId="9" borderId="0" xfId="2" applyFont="1" applyFill="1" applyAlignment="1">
      <alignment horizontal="left" vertical="center"/>
    </xf>
    <xf numFmtId="166" fontId="7" fillId="10" borderId="0" xfId="2" applyNumberFormat="1" applyFont="1" applyFill="1" applyAlignment="1">
      <alignment horizontal="right" vertical="center"/>
    </xf>
    <xf numFmtId="0" fontId="7" fillId="10" borderId="0" xfId="2" applyFont="1" applyFill="1" applyAlignment="1">
      <alignment horizontal="left" vertical="center"/>
    </xf>
    <xf numFmtId="0" fontId="7" fillId="9" borderId="0" xfId="2" applyFont="1" applyFill="1" applyAlignment="1">
      <alignment vertical="center"/>
    </xf>
    <xf numFmtId="0" fontId="10" fillId="3" borderId="0" xfId="2" applyFont="1" applyFill="1" applyAlignment="1">
      <alignment horizontal="left" vertical="center"/>
    </xf>
    <xf numFmtId="0" fontId="10" fillId="3" borderId="0" xfId="2" applyFont="1" applyFill="1" applyAlignment="1">
      <alignment horizontal="right" vertical="center"/>
    </xf>
    <xf numFmtId="168" fontId="5" fillId="2" borderId="5" xfId="0" applyNumberFormat="1" applyFont="1" applyFill="1" applyBorder="1"/>
    <xf numFmtId="168" fontId="6" fillId="2" borderId="9" xfId="0" applyNumberFormat="1" applyFont="1" applyFill="1" applyBorder="1"/>
    <xf numFmtId="168" fontId="12" fillId="2" borderId="2" xfId="0" applyNumberFormat="1" applyFont="1" applyFill="1" applyBorder="1"/>
    <xf numFmtId="0" fontId="5" fillId="5" borderId="2" xfId="0" applyFont="1" applyFill="1" applyBorder="1" applyAlignment="1">
      <alignment vertical="center"/>
    </xf>
    <xf numFmtId="164" fontId="5" fillId="5" borderId="2" xfId="0" applyNumberFormat="1" applyFont="1" applyFill="1" applyBorder="1" applyAlignment="1">
      <alignment vertical="center"/>
    </xf>
    <xf numFmtId="0" fontId="8" fillId="9" borderId="0" xfId="2" applyFont="1" applyFill="1" applyAlignment="1">
      <alignment vertical="center"/>
    </xf>
    <xf numFmtId="166" fontId="8" fillId="9" borderId="0" xfId="2" applyNumberFormat="1" applyFont="1" applyFill="1" applyAlignment="1">
      <alignment horizontal="right" vertical="center"/>
    </xf>
    <xf numFmtId="0" fontId="7" fillId="9" borderId="0" xfId="2" applyFont="1" applyFill="1" applyAlignment="1">
      <alignment horizontal="center" vertical="center" wrapText="1"/>
    </xf>
    <xf numFmtId="0" fontId="6" fillId="8" borderId="0" xfId="2" applyFont="1" applyFill="1" applyAlignment="1">
      <alignment vertical="center"/>
    </xf>
    <xf numFmtId="0" fontId="7" fillId="6" borderId="0" xfId="2" applyFont="1" applyFill="1" applyAlignment="1">
      <alignment horizontal="center" vertical="center"/>
    </xf>
    <xf numFmtId="0" fontId="5" fillId="5" borderId="3" xfId="0" applyFont="1" applyFill="1" applyBorder="1"/>
    <xf numFmtId="0" fontId="0" fillId="0" borderId="4" xfId="0" applyBorder="1"/>
    <xf numFmtId="168" fontId="5" fillId="5" borderId="3" xfId="0" applyNumberFormat="1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5" fillId="5" borderId="3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168" fontId="5" fillId="5" borderId="3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3" borderId="0" xfId="2" applyFont="1" applyFill="1" applyAlignment="1" applyProtection="1">
      <alignment horizontal="left" vertical="top" wrapText="1"/>
      <protection locked="0"/>
    </xf>
    <xf numFmtId="168" fontId="5" fillId="5" borderId="6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</cellXfs>
  <cellStyles count="6">
    <cellStyle name="Comma 2" xfId="5" xr:uid="{34C75343-D8E2-48CE-867B-D2AAC70E04F3}"/>
    <cellStyle name="Normal" xfId="0" builtinId="0"/>
    <cellStyle name="Normal 10" xfId="3" xr:uid="{0AF16FC7-0B86-459C-A605-2EDD99D01E73}"/>
    <cellStyle name="Normal 13" xfId="2" xr:uid="{36B6292C-A5F4-421E-B55F-2F803229E82B}"/>
    <cellStyle name="Normal 5" xfId="4" xr:uid="{407EB1F8-B2AC-4F0A-9676-9B4DFAB1C0CC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9524</xdr:colOff>
      <xdr:row>51</xdr:row>
      <xdr:rowOff>2381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87C08B3D-FED8-D4B9-4F18-8521A7C42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81724" cy="9229724"/>
        </a:xfrm>
        <a:prstGeom prst="rect">
          <a:avLst/>
        </a:prstGeom>
      </xdr:spPr>
    </xdr:pic>
    <xdr:clientData/>
  </xdr:twoCellAnchor>
  <xdr:oneCellAnchor>
    <xdr:from>
      <xdr:col>0</xdr:col>
      <xdr:colOff>333375</xdr:colOff>
      <xdr:row>7</xdr:row>
      <xdr:rowOff>161925</xdr:rowOff>
    </xdr:from>
    <xdr:ext cx="5572125" cy="4005263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D523E2C-C7DA-49D8-B278-2B55EEAA9307}"/>
            </a:ext>
          </a:extLst>
        </xdr:cNvPr>
        <xdr:cNvSpPr txBox="1"/>
      </xdr:nvSpPr>
      <xdr:spPr>
        <a:xfrm>
          <a:off x="333375" y="1412081"/>
          <a:ext cx="5572125" cy="400526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2000">
              <a:solidFill>
                <a:schemeClr val="bg1"/>
              </a:solidFill>
              <a:effectLst/>
              <a:latin typeface="Bree Serif" panose="02000503040000020004" pitchFamily="2" charset="0"/>
              <a:ea typeface="+mn-ea"/>
              <a:cs typeface="+mn-cs"/>
            </a:rPr>
            <a:t>Attachment 12.1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800" b="0" baseline="0">
            <a:solidFill>
              <a:schemeClr val="bg1"/>
            </a:solidFill>
            <a:latin typeface="Bree Serif" panose="02000503040000020004" pitchFamily="2" charset="0"/>
            <a:ea typeface="+mn-ea"/>
            <a:cs typeface="+mn-cs"/>
          </a:endParaRPr>
        </a:p>
        <a:p>
          <a:r>
            <a:rPr lang="en-AU" sz="1800" b="0" baseline="0">
              <a:solidFill>
                <a:schemeClr val="bg1"/>
              </a:solidFill>
              <a:latin typeface="Bree Serif" panose="02000503040000020004" pitchFamily="2" charset="0"/>
              <a:ea typeface="+mn-ea"/>
              <a:cs typeface="+mn-cs"/>
            </a:rPr>
            <a:t>Opex Incentive Scheme (E Factor) </a:t>
          </a:r>
        </a:p>
        <a:p>
          <a:r>
            <a:rPr lang="en-AU" sz="1800" b="0" baseline="0">
              <a:solidFill>
                <a:schemeClr val="bg1"/>
              </a:solidFill>
              <a:latin typeface="Bree Serif" panose="02000503040000020004" pitchFamily="2" charset="0"/>
              <a:ea typeface="+mn-ea"/>
              <a:cs typeface="+mn-cs"/>
            </a:rPr>
            <a:t>Calculation Model</a:t>
          </a:r>
        </a:p>
        <a:p>
          <a:endParaRPr lang="en-AU" sz="1800" b="0" baseline="0">
            <a:solidFill>
              <a:schemeClr val="bg1"/>
            </a:solidFill>
            <a:latin typeface="Bree Serif" panose="02000503040000020004" pitchFamily="2" charset="0"/>
          </a:endParaRPr>
        </a:p>
        <a:p>
          <a:endParaRPr lang="en-AU" sz="1800" b="0" baseline="0">
            <a:solidFill>
              <a:schemeClr val="bg1"/>
            </a:solidFill>
            <a:latin typeface="Bree Serif" panose="02000503040000020004" pitchFamily="2" charset="0"/>
          </a:endParaRPr>
        </a:p>
        <a:p>
          <a:r>
            <a:rPr lang="en-AU" sz="1800" b="0" baseline="0">
              <a:solidFill>
                <a:schemeClr val="bg1"/>
              </a:solidFill>
              <a:latin typeface="Bree Serif" panose="02000503040000020004" pitchFamily="2" charset="0"/>
            </a:rPr>
            <a:t>January 2025</a:t>
          </a:r>
        </a:p>
        <a:p>
          <a:endParaRPr lang="en-AU" sz="1800" baseline="0">
            <a:solidFill>
              <a:schemeClr val="bg1"/>
            </a:solidFill>
            <a:latin typeface="Bree Serif" panose="02000503040000020004" pitchFamily="2" charset="0"/>
          </a:endParaRPr>
        </a:p>
        <a:p>
          <a:endParaRPr lang="en-AU" sz="1800" baseline="0">
            <a:solidFill>
              <a:schemeClr val="bg1"/>
            </a:solidFill>
            <a:latin typeface="Bree Serif" panose="02000503040000020004" pitchFamily="2" charset="0"/>
          </a:endParaRPr>
        </a:p>
        <a:p>
          <a:endParaRPr lang="en-AU" sz="1800" baseline="0">
            <a:solidFill>
              <a:schemeClr val="bg1"/>
            </a:solidFill>
            <a:latin typeface="Bree Serif" panose="02000503040000020004" pitchFamily="2" charset="0"/>
          </a:endParaRPr>
        </a:p>
        <a:p>
          <a:endParaRPr lang="en-AU" sz="1800" baseline="0">
            <a:solidFill>
              <a:schemeClr val="bg1"/>
            </a:solidFill>
            <a:latin typeface="Bree Serif" panose="02000503040000020004" pitchFamily="2" charset="0"/>
          </a:endParaRPr>
        </a:p>
        <a:p>
          <a:r>
            <a:rPr lang="en-AU" sz="1800" baseline="0">
              <a:solidFill>
                <a:srgbClr val="00B0F0"/>
              </a:solidFill>
              <a:latin typeface="Bree Serif" panose="02000503040000020004" pitchFamily="2" charset="0"/>
            </a:rPr>
            <a:t>Public</a:t>
          </a:r>
        </a:p>
      </xdr:txBody>
    </xdr:sp>
    <xdr:clientData/>
  </xdr:oneCellAnchor>
  <xdr:twoCellAnchor editAs="oneCell">
    <xdr:from>
      <xdr:col>0</xdr:col>
      <xdr:colOff>174625</xdr:colOff>
      <xdr:row>42</xdr:row>
      <xdr:rowOff>161925</xdr:rowOff>
    </xdr:from>
    <xdr:to>
      <xdr:col>4</xdr:col>
      <xdr:colOff>410773</xdr:colOff>
      <xdr:row>48</xdr:row>
      <xdr:rowOff>34841</xdr:rowOff>
    </xdr:to>
    <xdr:pic>
      <xdr:nvPicPr>
        <xdr:cNvPr id="4" name="Picture 3" descr="A black background with white text&#10;&#10;Description automatically generated">
          <a:extLst>
            <a:ext uri="{FF2B5EF4-FFF2-40B4-BE49-F238E27FC236}">
              <a16:creationId xmlns:a16="http://schemas.microsoft.com/office/drawing/2014/main" id="{B96E7455-4A74-484A-8784-28FF57F5562D}"/>
            </a:ext>
            <a:ext uri="{147F2762-F138-4A5C-976F-8EAC2B608ADB}">
              <a16:predDERef xmlns:a16="http://schemas.microsoft.com/office/drawing/2014/main" pred="{E335DD80-1A6F-1E56-D9FF-D5AE3F3F7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25" y="7762875"/>
          <a:ext cx="2979348" cy="958766"/>
        </a:xfrm>
        <a:prstGeom prst="rect">
          <a:avLst/>
        </a:prstGeom>
      </xdr:spPr>
    </xdr:pic>
    <xdr:clientData/>
  </xdr:twoCellAnchor>
  <xdr:twoCellAnchor>
    <xdr:from>
      <xdr:col>0</xdr:col>
      <xdr:colOff>400050</xdr:colOff>
      <xdr:row>15</xdr:row>
      <xdr:rowOff>171450</xdr:rowOff>
    </xdr:from>
    <xdr:to>
      <xdr:col>7</xdr:col>
      <xdr:colOff>600075</xdr:colOff>
      <xdr:row>16</xdr:row>
      <xdr:rowOff>22225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82CCE418-28E9-4964-7460-74CB9C7C4914}"/>
            </a:ext>
          </a:extLst>
        </xdr:cNvPr>
        <xdr:cNvCxnSpPr/>
      </xdr:nvCxnSpPr>
      <xdr:spPr>
        <a:xfrm flipV="1">
          <a:off x="400050" y="2886075"/>
          <a:ext cx="5000625" cy="31750"/>
        </a:xfrm>
        <a:prstGeom prst="line">
          <a:avLst/>
        </a:prstGeom>
        <a:ln w="25400">
          <a:solidFill>
            <a:schemeClr val="bg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gig365.sharepoint.com/sites/DBPAccessArrangement2026-2030/Shared%20Documents/Opex/Opex%20current%20period%20-%20working%20file%20CURRENT.xlsx" TargetMode="External"/><Relationship Id="rId1" Type="http://schemas.openxmlformats.org/officeDocument/2006/relationships/externalLinkPath" Target="https://agig365.sharepoint.com/sites/DBPAccessArrangement2026-2030/Shared%20Documents/Opex/Opex%20current%20period%20-%20working%20file%20CURR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A6 reg needs - old"/>
      <sheetName val="E-factor mechanism (2)"/>
      <sheetName val="draft plan e factor only"/>
      <sheetName val="E-factor mechanism"/>
      <sheetName val="Workings for capex to opex late"/>
      <sheetName val="AA4&amp;5 summary real"/>
      <sheetName val="Sep24YTD"/>
      <sheetName val="AA4&amp;5 summary nominal"/>
      <sheetName val="BDO"/>
      <sheetName val="Efficiency chart"/>
      <sheetName val="table for BDO report"/>
      <sheetName val="RIN23 reported e factor"/>
      <sheetName val="Nov23 budget"/>
      <sheetName val="RIN 21-23"/>
      <sheetName val="CPI"/>
      <sheetName val="IT"/>
      <sheetName val="Sheet2"/>
      <sheetName val="Chart for RSC"/>
      <sheetName val="DecQ23 RIN early estimates nom"/>
      <sheetName val="charts"/>
      <sheetName val="AA4&amp;5 summary nominal1"/>
      <sheetName val="23&amp;24_opex_budget"/>
      <sheetName val="GEAs_capex to opex"/>
      <sheetName val="WPI"/>
      <sheetName val="EGWWS premium"/>
      <sheetName val="Opex graphs"/>
      <sheetName val="Sheet1"/>
      <sheetName val="Tariff model"/>
      <sheetName val="Quarterly reporting 2020"/>
      <sheetName val="actuals"/>
      <sheetName val="RIN notes 21"/>
      <sheetName val="RIN notes 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H10">
            <v>21.28</v>
          </cell>
        </row>
      </sheetData>
      <sheetData sheetId="8"/>
      <sheetData sheetId="9"/>
      <sheetData sheetId="10"/>
      <sheetData sheetId="11">
        <row r="36">
          <cell r="D36">
            <v>5.5793210000000002</v>
          </cell>
        </row>
      </sheetData>
      <sheetData sheetId="12"/>
      <sheetData sheetId="13"/>
      <sheetData sheetId="14">
        <row r="16">
          <cell r="H16">
            <v>117.2</v>
          </cell>
        </row>
        <row r="17">
          <cell r="I17">
            <v>3.4982935153583528E-2</v>
          </cell>
          <cell r="J17">
            <v>7.8318219291014124E-2</v>
          </cell>
          <cell r="K17">
            <v>4.0519877675840865E-2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85C28-377B-4108-A337-86430338A3B5}">
  <dimension ref="A1"/>
  <sheetViews>
    <sheetView showGridLines="0" tabSelected="1" zoomScaleNormal="100" workbookViewId="0"/>
  </sheetViews>
  <sheetFormatPr defaultRowHeight="14.25"/>
  <cols>
    <col min="10" max="10" width="8" customWidth="1"/>
  </cols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5A4F8-D956-43D0-B86F-7D5C2784ACCC}">
  <sheetPr>
    <pageSetUpPr fitToPage="1"/>
  </sheetPr>
  <dimension ref="A1:BD74"/>
  <sheetViews>
    <sheetView showGridLines="0" zoomScaleNormal="100" workbookViewId="0"/>
  </sheetViews>
  <sheetFormatPr defaultColWidth="8" defaultRowHeight="12.75" outlineLevelRow="1"/>
  <cols>
    <col min="1" max="1" width="4.25" style="11" customWidth="1"/>
    <col min="2" max="2" width="75.125" style="5" customWidth="1"/>
    <col min="3" max="7" width="13.625" style="5" customWidth="1"/>
    <col min="8" max="8" width="13" style="5" customWidth="1"/>
    <col min="9" max="9" width="24.25" style="5" customWidth="1"/>
    <col min="10" max="14" width="13" style="5" customWidth="1"/>
    <col min="15" max="19" width="11.625" style="5" customWidth="1"/>
    <col min="20" max="20" width="13.25" style="5" customWidth="1"/>
    <col min="21" max="24" width="10.25" style="2" customWidth="1"/>
    <col min="25" max="29" width="8.25" style="2" customWidth="1"/>
    <col min="30" max="39" width="8.25" style="5" customWidth="1"/>
    <col min="40" max="16384" width="8" style="5"/>
  </cols>
  <sheetData>
    <row r="1" spans="1:56" s="7" customFormat="1" ht="21" customHeight="1">
      <c r="A1" s="2"/>
      <c r="B1" s="12" t="s">
        <v>29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</row>
    <row r="2" spans="1:56" s="7" customFormat="1" ht="22.5" customHeight="1">
      <c r="A2" s="2"/>
      <c r="B2" s="12" t="s">
        <v>22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</row>
    <row r="3" spans="1:56" ht="25.5" customHeight="1" outlineLevel="1">
      <c r="B3" s="9" t="s">
        <v>21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AD3" s="2"/>
      <c r="AE3" s="2"/>
      <c r="AF3" s="2"/>
    </row>
    <row r="4" spans="1:56" ht="294" customHeight="1" outlineLevel="1">
      <c r="B4" s="66" t="s">
        <v>28</v>
      </c>
      <c r="C4" s="66"/>
      <c r="D4" s="66"/>
      <c r="E4" s="66"/>
      <c r="F4" s="66"/>
      <c r="G4" s="66"/>
      <c r="H4" s="66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AD4" s="2"/>
      <c r="AE4" s="2"/>
      <c r="AF4" s="2"/>
    </row>
    <row r="5" spans="1:56" outlineLevel="1">
      <c r="B5" s="1"/>
      <c r="C5" s="1"/>
      <c r="D5" s="1"/>
      <c r="E5" s="1"/>
      <c r="F5" s="1"/>
      <c r="G5" s="6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AD5" s="2"/>
      <c r="AE5" s="2"/>
      <c r="AF5" s="2"/>
    </row>
    <row r="6" spans="1:56" ht="24.75" customHeight="1">
      <c r="A6" s="5"/>
      <c r="B6" s="13" t="s">
        <v>23</v>
      </c>
      <c r="C6" s="13"/>
      <c r="D6" s="13"/>
      <c r="E6" s="13"/>
      <c r="F6" s="13"/>
      <c r="G6" s="13"/>
      <c r="H6" s="13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AD6" s="2"/>
      <c r="AE6" s="2"/>
      <c r="AF6" s="2"/>
    </row>
    <row r="7" spans="1:56" ht="14.25">
      <c r="A7" s="5"/>
      <c r="B7" s="27"/>
      <c r="C7" s="67" t="s">
        <v>0</v>
      </c>
      <c r="D7" s="68"/>
      <c r="E7" s="68"/>
      <c r="F7" s="69"/>
      <c r="G7" s="67" t="s">
        <v>27</v>
      </c>
      <c r="H7" s="69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AD7" s="2"/>
      <c r="AE7" s="2"/>
      <c r="AF7" s="2"/>
    </row>
    <row r="8" spans="1:56">
      <c r="A8" s="5"/>
      <c r="B8" s="27"/>
      <c r="C8" s="28">
        <v>2020</v>
      </c>
      <c r="D8" s="28">
        <v>2021</v>
      </c>
      <c r="E8" s="28">
        <v>2022</v>
      </c>
      <c r="F8" s="28">
        <v>2023</v>
      </c>
      <c r="G8" s="28">
        <v>2024</v>
      </c>
      <c r="H8" s="28">
        <v>2025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AD8" s="2"/>
      <c r="AE8" s="2"/>
      <c r="AF8" s="2"/>
    </row>
    <row r="9" spans="1:56" ht="15.75" customHeight="1">
      <c r="B9" s="27" t="s">
        <v>1</v>
      </c>
      <c r="C9" s="27">
        <v>117.2</v>
      </c>
      <c r="D9" s="27">
        <v>121.3</v>
      </c>
      <c r="E9" s="27">
        <v>130.80000000000001</v>
      </c>
      <c r="F9" s="27">
        <v>136.1</v>
      </c>
      <c r="G9" s="27">
        <v>139.6386</v>
      </c>
      <c r="H9" s="27">
        <v>144.80522819999999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AD9" s="2"/>
      <c r="AE9" s="2"/>
      <c r="AF9" s="2"/>
    </row>
    <row r="10" spans="1:56">
      <c r="B10" s="27" t="s">
        <v>2</v>
      </c>
      <c r="C10" s="27"/>
      <c r="D10" s="27">
        <f>[1]CPI!I17</f>
        <v>3.4982935153583528E-2</v>
      </c>
      <c r="E10" s="27">
        <f>[1]CPI!J17</f>
        <v>7.8318219291014124E-2</v>
      </c>
      <c r="F10" s="27">
        <f>[1]CPI!K17</f>
        <v>4.0519877675840865E-2</v>
      </c>
      <c r="G10" s="27">
        <v>2.5999999999999999E-2</v>
      </c>
      <c r="H10" s="27">
        <v>3.6999999999999998E-2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AD10" s="2"/>
      <c r="AE10" s="2"/>
      <c r="AF10" s="2"/>
    </row>
    <row r="11" spans="1:56" s="2" customFormat="1">
      <c r="B11" s="27" t="s">
        <v>3</v>
      </c>
      <c r="C11" s="27">
        <f>C9/$G$9</f>
        <v>0.83930947460086258</v>
      </c>
      <c r="D11" s="27">
        <f t="shared" ref="D11:H11" si="0">D9/$G$9</f>
        <v>0.86867098352461281</v>
      </c>
      <c r="E11" s="27">
        <f t="shared" si="0"/>
        <v>0.93670374810403434</v>
      </c>
      <c r="F11" s="27">
        <f t="shared" si="0"/>
        <v>0.97465886939571145</v>
      </c>
      <c r="G11" s="27">
        <f t="shared" si="0"/>
        <v>1</v>
      </c>
      <c r="H11" s="27">
        <f t="shared" si="0"/>
        <v>1.0369999999999999</v>
      </c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</row>
    <row r="12" spans="1:56" s="2" customFormat="1"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</row>
    <row r="13" spans="1:56" ht="31.5" customHeight="1">
      <c r="A13" s="10"/>
      <c r="B13" s="3" t="s">
        <v>26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AD13" s="4"/>
    </row>
    <row r="14" spans="1:56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AB14" s="5"/>
      <c r="AC14" s="5"/>
    </row>
    <row r="15" spans="1:56" s="7" customFormat="1" ht="24.75" customHeight="1">
      <c r="B15" s="29" t="s">
        <v>24</v>
      </c>
      <c r="C15" s="30"/>
      <c r="D15" s="30"/>
      <c r="E15" s="30"/>
      <c r="F15" s="30"/>
      <c r="G15" s="30"/>
      <c r="H15" s="30"/>
      <c r="I15" s="2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2"/>
      <c r="U15" s="2"/>
      <c r="V15" s="2"/>
      <c r="W15" s="2"/>
      <c r="X15" s="2"/>
      <c r="Y15" s="2"/>
      <c r="Z15" s="2"/>
      <c r="AA15" s="2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</row>
    <row r="16" spans="1:56" ht="21.75" customHeight="1">
      <c r="A16" s="5"/>
      <c r="B16" s="27"/>
      <c r="C16" s="27"/>
      <c r="D16" s="63" t="s">
        <v>37</v>
      </c>
      <c r="E16" s="64"/>
      <c r="F16" s="64"/>
      <c r="G16" s="64"/>
      <c r="H16" s="65"/>
      <c r="I16" s="2"/>
      <c r="J16" s="63" t="s">
        <v>37</v>
      </c>
      <c r="K16" s="64"/>
      <c r="L16" s="64"/>
      <c r="M16" s="64"/>
      <c r="N16" s="65"/>
      <c r="O16" s="63" t="s">
        <v>38</v>
      </c>
      <c r="P16" s="64"/>
      <c r="Q16" s="64"/>
      <c r="R16" s="64"/>
      <c r="S16" s="65"/>
      <c r="T16" s="2"/>
      <c r="AB16" s="5"/>
      <c r="AC16" s="5"/>
    </row>
    <row r="17" spans="1:56" ht="19.5" customHeight="1">
      <c r="A17" s="5"/>
      <c r="B17" s="27"/>
      <c r="C17" s="27"/>
      <c r="D17" s="63" t="s">
        <v>4</v>
      </c>
      <c r="E17" s="70"/>
      <c r="F17" s="70"/>
      <c r="G17" s="70"/>
      <c r="H17" s="71"/>
      <c r="I17" s="2"/>
      <c r="J17" s="63" t="s">
        <v>5</v>
      </c>
      <c r="K17" s="64"/>
      <c r="L17" s="64"/>
      <c r="M17" s="64"/>
      <c r="N17" s="65"/>
      <c r="O17" s="55"/>
      <c r="P17" s="56"/>
      <c r="Q17" s="56"/>
      <c r="R17" s="56"/>
      <c r="S17" s="56"/>
      <c r="T17" s="2"/>
      <c r="AB17" s="5"/>
      <c r="AC17" s="5"/>
    </row>
    <row r="18" spans="1:56">
      <c r="A18" s="5"/>
      <c r="B18" s="27"/>
      <c r="C18" s="27"/>
      <c r="D18" s="28">
        <v>2021</v>
      </c>
      <c r="E18" s="28">
        <v>2022</v>
      </c>
      <c r="F18" s="28">
        <v>2023</v>
      </c>
      <c r="G18" s="28">
        <v>2024</v>
      </c>
      <c r="H18" s="28">
        <v>2025</v>
      </c>
      <c r="I18" s="2"/>
      <c r="J18" s="28">
        <v>2021</v>
      </c>
      <c r="K18" s="28">
        <v>2022</v>
      </c>
      <c r="L18" s="28">
        <v>2023</v>
      </c>
      <c r="M18" s="28">
        <v>2024</v>
      </c>
      <c r="N18" s="32">
        <v>2025</v>
      </c>
      <c r="O18" s="32">
        <v>2026</v>
      </c>
      <c r="P18" s="32">
        <v>2027</v>
      </c>
      <c r="Q18" s="32">
        <v>2028</v>
      </c>
      <c r="R18" s="32">
        <v>2029</v>
      </c>
      <c r="S18" s="32">
        <v>2030</v>
      </c>
      <c r="T18" s="2"/>
      <c r="AB18" s="5"/>
      <c r="AC18" s="5"/>
    </row>
    <row r="19" spans="1:56">
      <c r="B19" s="27" t="s">
        <v>31</v>
      </c>
      <c r="C19" s="27"/>
      <c r="D19" s="27">
        <v>96.259999999999991</v>
      </c>
      <c r="E19" s="27">
        <v>100.74999999999999</v>
      </c>
      <c r="F19" s="27">
        <v>103.86000000000001</v>
      </c>
      <c r="G19" s="27">
        <v>93.76936280550774</v>
      </c>
      <c r="H19" s="27">
        <v>97.413293359672963</v>
      </c>
      <c r="I19" s="2"/>
      <c r="J19" s="27">
        <f>+D19/D11</f>
        <v>110.81295660346248</v>
      </c>
      <c r="K19" s="27">
        <f>+E19/E11</f>
        <v>107.55801949541282</v>
      </c>
      <c r="L19" s="27">
        <f>+F19/F11</f>
        <v>106.56036000000002</v>
      </c>
      <c r="M19" s="27">
        <f>+G19/G11</f>
        <v>93.76936280550774</v>
      </c>
      <c r="N19" s="33">
        <f>+H19/H11</f>
        <v>93.937602082616166</v>
      </c>
      <c r="O19" s="31"/>
      <c r="P19" s="31"/>
      <c r="Q19" s="31"/>
      <c r="R19" s="31"/>
      <c r="S19" s="31"/>
      <c r="T19" s="2"/>
    </row>
    <row r="20" spans="1:56">
      <c r="B20" s="47" t="s">
        <v>32</v>
      </c>
      <c r="C20" s="27"/>
      <c r="D20" s="27"/>
      <c r="E20" s="27"/>
      <c r="F20" s="27"/>
      <c r="G20" s="27"/>
      <c r="H20" s="27"/>
      <c r="I20" s="2"/>
      <c r="J20" s="27"/>
      <c r="K20" s="27"/>
      <c r="L20" s="27"/>
      <c r="M20" s="27"/>
      <c r="N20" s="33"/>
      <c r="O20" s="31"/>
      <c r="P20" s="31"/>
      <c r="Q20" s="31"/>
      <c r="R20" s="31"/>
      <c r="S20" s="31"/>
      <c r="T20" s="2"/>
    </row>
    <row r="21" spans="1:56">
      <c r="B21" s="27" t="s">
        <v>41</v>
      </c>
      <c r="C21" s="27"/>
      <c r="D21" s="27">
        <v>21.28</v>
      </c>
      <c r="E21" s="27">
        <v>22.02</v>
      </c>
      <c r="F21" s="27">
        <v>21.55</v>
      </c>
      <c r="G21" s="27">
        <v>16.511483339070566</v>
      </c>
      <c r="H21" s="27">
        <v>16.324857912392424</v>
      </c>
      <c r="I21" s="2"/>
      <c r="J21" s="27">
        <f>D21/D11</f>
        <v>24.497192151690026</v>
      </c>
      <c r="K21" s="27">
        <f>E21/E11</f>
        <v>23.507966146788988</v>
      </c>
      <c r="L21" s="27">
        <f>F21/F11</f>
        <v>22.110300000000002</v>
      </c>
      <c r="M21" s="27">
        <f>G21/G11</f>
        <v>16.511483339070566</v>
      </c>
      <c r="N21" s="33">
        <f>H21/H11</f>
        <v>15.742389500860584</v>
      </c>
      <c r="O21" s="31"/>
      <c r="P21" s="31"/>
      <c r="Q21" s="31"/>
      <c r="R21" s="31"/>
      <c r="S21" s="31"/>
      <c r="T21" s="2"/>
    </row>
    <row r="22" spans="1:56">
      <c r="B22" s="27" t="s">
        <v>42</v>
      </c>
      <c r="C22" s="27"/>
      <c r="D22" s="27">
        <v>8.94</v>
      </c>
      <c r="E22" s="27">
        <v>7.89</v>
      </c>
      <c r="F22" s="27">
        <v>8.2100000000000009</v>
      </c>
      <c r="G22" s="27">
        <v>1.213726213425129</v>
      </c>
      <c r="H22" s="27">
        <v>2.5297298902409633</v>
      </c>
      <c r="I22" s="2"/>
      <c r="J22" s="27">
        <f>D22/D11</f>
        <v>10.291583544929926</v>
      </c>
      <c r="K22" s="27">
        <f>E22/E11</f>
        <v>8.4231540825688072</v>
      </c>
      <c r="L22" s="27">
        <f>F22/F11</f>
        <v>8.4234600000000022</v>
      </c>
      <c r="M22" s="27">
        <f>G22/G11</f>
        <v>1.213726213425129</v>
      </c>
      <c r="N22" s="33">
        <f>H22/H11</f>
        <v>2.439469518072289</v>
      </c>
      <c r="O22" s="31"/>
      <c r="P22" s="31"/>
      <c r="Q22" s="31"/>
      <c r="R22" s="31"/>
      <c r="S22" s="31"/>
      <c r="T22" s="2"/>
    </row>
    <row r="23" spans="1:56">
      <c r="B23" s="27" t="s">
        <v>45</v>
      </c>
      <c r="C23" s="27"/>
      <c r="D23" s="27">
        <v>2.35</v>
      </c>
      <c r="E23" s="27">
        <v>2.1</v>
      </c>
      <c r="F23" s="27">
        <v>2.5</v>
      </c>
      <c r="G23" s="27">
        <v>2.5476233390705678</v>
      </c>
      <c r="H23" s="27">
        <v>2.2804954182960411</v>
      </c>
      <c r="I23" s="2"/>
      <c r="J23" s="27">
        <f>D23/D11</f>
        <v>2.7052820280296785</v>
      </c>
      <c r="K23" s="27">
        <f>E23/E11</f>
        <v>2.2419041284403667</v>
      </c>
      <c r="L23" s="27">
        <f>F23/F11</f>
        <v>2.5649999999999999</v>
      </c>
      <c r="M23" s="27">
        <f>G23/G11</f>
        <v>2.5476233390705678</v>
      </c>
      <c r="N23" s="33">
        <f>H23/H11</f>
        <v>2.1991276936316693</v>
      </c>
      <c r="O23" s="31"/>
      <c r="P23" s="31"/>
      <c r="Q23" s="31"/>
      <c r="R23" s="31"/>
      <c r="S23" s="31"/>
      <c r="T23" s="2"/>
    </row>
    <row r="24" spans="1:56">
      <c r="B24" s="27" t="s">
        <v>36</v>
      </c>
      <c r="C24" s="27"/>
      <c r="D24" s="27"/>
      <c r="E24" s="27"/>
      <c r="F24" s="27"/>
      <c r="G24" s="27"/>
      <c r="H24" s="27"/>
      <c r="I24" s="2"/>
      <c r="J24" s="27"/>
      <c r="K24" s="27"/>
      <c r="L24" s="27"/>
      <c r="M24" s="27"/>
      <c r="N24" s="33"/>
      <c r="O24" s="31"/>
      <c r="P24" s="31"/>
      <c r="Q24" s="31"/>
      <c r="R24" s="31"/>
      <c r="S24" s="31"/>
      <c r="T24" s="2"/>
    </row>
    <row r="25" spans="1:56">
      <c r="B25" s="27"/>
      <c r="C25" s="27"/>
      <c r="D25" s="27"/>
      <c r="E25" s="27"/>
      <c r="F25" s="27"/>
      <c r="G25" s="27"/>
      <c r="H25" s="27"/>
      <c r="I25" s="2"/>
      <c r="J25" s="27"/>
      <c r="K25" s="27"/>
      <c r="L25" s="27"/>
      <c r="M25" s="27"/>
      <c r="N25" s="33"/>
      <c r="O25" s="31"/>
      <c r="P25" s="31"/>
      <c r="Q25" s="31"/>
      <c r="R25" s="31"/>
      <c r="S25" s="31"/>
      <c r="T25" s="2"/>
    </row>
    <row r="26" spans="1:56" s="2" customFormat="1">
      <c r="A26" s="11"/>
      <c r="B26" s="26" t="s">
        <v>6</v>
      </c>
      <c r="C26" s="26"/>
      <c r="D26" s="26">
        <v>63.689999999999991</v>
      </c>
      <c r="E26" s="26">
        <v>68.739999999999995</v>
      </c>
      <c r="F26" s="26">
        <v>71.600000000000023</v>
      </c>
      <c r="G26" s="26">
        <v>73.496529913941473</v>
      </c>
      <c r="H26" s="26">
        <v>76.278210138743546</v>
      </c>
      <c r="J26" s="26">
        <f>J19-J21-J22-J23</f>
        <v>73.31889887881286</v>
      </c>
      <c r="K26" s="26">
        <f t="shared" ref="K26:N26" si="1">K19-K21-K22-K23</f>
        <v>73.384995137614666</v>
      </c>
      <c r="L26" s="26">
        <f t="shared" si="1"/>
        <v>73.461600000000004</v>
      </c>
      <c r="M26" s="26">
        <f t="shared" si="1"/>
        <v>73.496529913941473</v>
      </c>
      <c r="N26" s="34">
        <f t="shared" si="1"/>
        <v>73.556615370051631</v>
      </c>
      <c r="O26" s="31"/>
      <c r="P26" s="31"/>
      <c r="Q26" s="31"/>
      <c r="R26" s="31"/>
      <c r="S26" s="31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</row>
    <row r="27" spans="1:56" s="2" customFormat="1"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</row>
    <row r="28" spans="1:56" s="7" customFormat="1" ht="25.5" customHeight="1">
      <c r="B28" s="29" t="s">
        <v>25</v>
      </c>
      <c r="C28" s="29"/>
      <c r="D28" s="29"/>
      <c r="E28" s="29"/>
      <c r="F28" s="29"/>
      <c r="G28" s="29"/>
      <c r="H28" s="29"/>
      <c r="I28" s="2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2"/>
      <c r="U28" s="2"/>
      <c r="V28" s="2"/>
      <c r="W28" s="2"/>
      <c r="X28" s="2"/>
      <c r="Y28" s="2"/>
      <c r="Z28" s="2"/>
      <c r="AA28" s="2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</row>
    <row r="29" spans="1:56" s="7" customFormat="1" ht="20.25" customHeight="1">
      <c r="B29" s="27"/>
      <c r="C29" s="27"/>
      <c r="D29" s="63" t="s">
        <v>37</v>
      </c>
      <c r="E29" s="64"/>
      <c r="F29" s="64"/>
      <c r="G29" s="64"/>
      <c r="H29" s="65"/>
      <c r="I29" s="2"/>
      <c r="J29" s="63" t="s">
        <v>37</v>
      </c>
      <c r="K29" s="64"/>
      <c r="L29" s="64"/>
      <c r="M29" s="64"/>
      <c r="N29" s="65"/>
      <c r="O29" s="63" t="s">
        <v>38</v>
      </c>
      <c r="P29" s="64"/>
      <c r="Q29" s="64"/>
      <c r="R29" s="64"/>
      <c r="S29" s="65"/>
      <c r="T29" s="2"/>
      <c r="U29" s="2"/>
      <c r="V29" s="2"/>
      <c r="W29" s="2"/>
      <c r="X29" s="2"/>
      <c r="Y29" s="2"/>
      <c r="Z29" s="2"/>
      <c r="AA29" s="2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</row>
    <row r="30" spans="1:56" ht="18" customHeight="1">
      <c r="A30" s="5"/>
      <c r="B30" s="27"/>
      <c r="C30" s="27"/>
      <c r="D30" s="63" t="s">
        <v>7</v>
      </c>
      <c r="E30" s="64"/>
      <c r="F30" s="64"/>
      <c r="G30" s="64"/>
      <c r="H30" s="65"/>
      <c r="I30" s="2"/>
      <c r="J30" s="63" t="s">
        <v>5</v>
      </c>
      <c r="K30" s="64"/>
      <c r="L30" s="64"/>
      <c r="M30" s="64"/>
      <c r="N30" s="65"/>
      <c r="O30" s="57"/>
      <c r="P30" s="58"/>
      <c r="Q30" s="58"/>
      <c r="R30" s="58"/>
      <c r="S30" s="59"/>
      <c r="T30" s="2"/>
      <c r="AD30" s="2"/>
      <c r="AE30" s="2"/>
      <c r="AF30" s="2"/>
    </row>
    <row r="31" spans="1:56">
      <c r="A31" s="5"/>
      <c r="B31" s="27"/>
      <c r="C31" s="27"/>
      <c r="D31" s="28">
        <v>2021</v>
      </c>
      <c r="E31" s="28">
        <v>2022</v>
      </c>
      <c r="F31" s="28">
        <v>2023</v>
      </c>
      <c r="G31" s="28">
        <v>2024</v>
      </c>
      <c r="H31" s="28">
        <v>2025</v>
      </c>
      <c r="I31" s="2"/>
      <c r="J31" s="28">
        <v>2021</v>
      </c>
      <c r="K31" s="28">
        <v>2022</v>
      </c>
      <c r="L31" s="28">
        <v>2023</v>
      </c>
      <c r="M31" s="28">
        <v>2024</v>
      </c>
      <c r="N31" s="28">
        <v>2025</v>
      </c>
      <c r="O31" s="28">
        <v>2026</v>
      </c>
      <c r="P31" s="28">
        <v>2027</v>
      </c>
      <c r="Q31" s="28">
        <v>2028</v>
      </c>
      <c r="R31" s="28">
        <v>2029</v>
      </c>
      <c r="S31" s="28">
        <v>2030</v>
      </c>
      <c r="T31" s="2"/>
      <c r="AD31" s="2"/>
      <c r="AE31" s="2"/>
      <c r="AF31" s="2"/>
    </row>
    <row r="32" spans="1:56" s="2" customFormat="1">
      <c r="A32" s="11"/>
      <c r="B32" s="27" t="s">
        <v>34</v>
      </c>
      <c r="C32" s="27"/>
      <c r="D32" s="27">
        <v>95.15000000000002</v>
      </c>
      <c r="E32" s="27">
        <v>96.830000000000013</v>
      </c>
      <c r="F32" s="27">
        <v>104.31</v>
      </c>
      <c r="G32" s="27">
        <v>115.84704817999999</v>
      </c>
      <c r="H32" s="27"/>
      <c r="J32" s="27">
        <f>D32/D11</f>
        <v>109.53514253915914</v>
      </c>
      <c r="K32" s="27">
        <f>E32/E11</f>
        <v>103.37313178899083</v>
      </c>
      <c r="L32" s="27">
        <f>F32/F11</f>
        <v>107.02206000000001</v>
      </c>
      <c r="M32" s="27">
        <f>G32/G11</f>
        <v>115.84704817999999</v>
      </c>
      <c r="N32" s="31"/>
      <c r="O32" s="31"/>
      <c r="P32" s="31"/>
      <c r="Q32" s="31"/>
      <c r="R32" s="31"/>
      <c r="S32" s="31"/>
      <c r="T32" s="8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</row>
    <row r="33" spans="1:56" s="2" customFormat="1">
      <c r="A33" s="11"/>
      <c r="B33" s="47" t="s">
        <v>35</v>
      </c>
      <c r="C33" s="27"/>
      <c r="D33" s="27"/>
      <c r="E33" s="27"/>
      <c r="F33" s="27"/>
      <c r="G33" s="27"/>
      <c r="H33" s="27"/>
      <c r="J33" s="27"/>
      <c r="K33" s="27"/>
      <c r="L33" s="27"/>
      <c r="M33" s="27"/>
      <c r="N33" s="31"/>
      <c r="O33" s="31"/>
      <c r="P33" s="31"/>
      <c r="Q33" s="31"/>
      <c r="R33" s="31"/>
      <c r="S33" s="31"/>
      <c r="T33" s="8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</row>
    <row r="34" spans="1:56" s="2" customFormat="1">
      <c r="A34" s="11"/>
      <c r="B34" s="27" t="s">
        <v>41</v>
      </c>
      <c r="C34" s="27"/>
      <c r="D34" s="27">
        <v>23.2</v>
      </c>
      <c r="E34" s="27">
        <v>24.05</v>
      </c>
      <c r="F34" s="27">
        <v>25.18</v>
      </c>
      <c r="G34" s="27">
        <v>24.82669864</v>
      </c>
      <c r="H34" s="27"/>
      <c r="J34" s="27">
        <f>D34/D11</f>
        <v>26.707465127782356</v>
      </c>
      <c r="K34" s="27">
        <f>E34/E11</f>
        <v>25.67514013761468</v>
      </c>
      <c r="L34" s="27">
        <f>F34/F11</f>
        <v>25.834680000000002</v>
      </c>
      <c r="M34" s="27">
        <f>G34/G11</f>
        <v>24.82669864</v>
      </c>
      <c r="N34" s="31"/>
      <c r="O34" s="31"/>
      <c r="P34" s="31"/>
      <c r="Q34" s="31"/>
      <c r="R34" s="31"/>
      <c r="S34" s="31"/>
      <c r="T34" s="8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</row>
    <row r="35" spans="1:56" s="2" customFormat="1">
      <c r="A35" s="11"/>
      <c r="B35" s="27" t="s">
        <v>33</v>
      </c>
      <c r="C35" s="27"/>
      <c r="D35" s="27">
        <v>6.98</v>
      </c>
      <c r="E35" s="27">
        <v>10.29</v>
      </c>
      <c r="F35" s="27">
        <v>9.7799999999999994</v>
      </c>
      <c r="G35" s="27">
        <v>4.9603495399999993</v>
      </c>
      <c r="H35" s="27"/>
      <c r="J35" s="27">
        <f>D35/D11</f>
        <v>8.0352632151690031</v>
      </c>
      <c r="K35" s="27">
        <f>E35/E11</f>
        <v>10.985330229357796</v>
      </c>
      <c r="L35" s="27">
        <f>F35/F11</f>
        <v>10.034280000000001</v>
      </c>
      <c r="M35" s="27">
        <f>G35/G11</f>
        <v>4.9603495399999993</v>
      </c>
      <c r="N35" s="31"/>
      <c r="O35" s="31"/>
      <c r="P35" s="31"/>
      <c r="Q35" s="31"/>
      <c r="R35" s="31"/>
      <c r="S35" s="31"/>
      <c r="T35" s="8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</row>
    <row r="36" spans="1:56" s="2" customFormat="1">
      <c r="A36" s="11"/>
      <c r="B36" s="27" t="s">
        <v>45</v>
      </c>
      <c r="C36" s="27"/>
      <c r="D36" s="27">
        <v>2.66</v>
      </c>
      <c r="E36" s="27">
        <v>3.19</v>
      </c>
      <c r="F36" s="27">
        <v>2.25</v>
      </c>
      <c r="G36" s="27">
        <v>4.16</v>
      </c>
      <c r="H36" s="27"/>
      <c r="J36" s="27">
        <f>D36/D11</f>
        <v>3.0621490189612532</v>
      </c>
      <c r="K36" s="27">
        <f>E36/E11</f>
        <v>3.4055591284403666</v>
      </c>
      <c r="L36" s="27">
        <f>F36/F11</f>
        <v>2.3085</v>
      </c>
      <c r="M36" s="27">
        <f>G36/G11</f>
        <v>4.16</v>
      </c>
      <c r="N36" s="31"/>
      <c r="O36" s="31"/>
      <c r="P36" s="31"/>
      <c r="Q36" s="31"/>
      <c r="R36" s="31"/>
      <c r="S36" s="31"/>
      <c r="T36" s="8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</row>
    <row r="37" spans="1:56" s="2" customFormat="1">
      <c r="A37" s="11"/>
      <c r="B37" s="27" t="s">
        <v>44</v>
      </c>
      <c r="C37" s="27"/>
      <c r="D37" s="27">
        <v>5.5793210000000002</v>
      </c>
      <c r="E37" s="27">
        <v>0.48299999999999998</v>
      </c>
      <c r="F37" s="27">
        <v>0.81200000000000006</v>
      </c>
      <c r="G37" s="27">
        <v>0.6</v>
      </c>
      <c r="H37" s="27"/>
      <c r="J37" s="27">
        <f>D37/D11</f>
        <v>6.4228241829398192</v>
      </c>
      <c r="K37" s="27">
        <f>E37/E11</f>
        <v>0.51563794954128439</v>
      </c>
      <c r="L37" s="27">
        <f>F37/F11</f>
        <v>0.83311200000000007</v>
      </c>
      <c r="M37" s="27">
        <f>G37/G11</f>
        <v>0.6</v>
      </c>
      <c r="N37" s="31"/>
      <c r="O37" s="31"/>
      <c r="P37" s="31"/>
      <c r="Q37" s="31"/>
      <c r="R37" s="31"/>
      <c r="S37" s="31"/>
      <c r="T37" s="8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</row>
    <row r="38" spans="1:56" s="2" customFormat="1">
      <c r="A38" s="11"/>
      <c r="B38" s="46" t="s">
        <v>43</v>
      </c>
      <c r="C38" s="27"/>
      <c r="D38" s="27"/>
      <c r="E38" s="27"/>
      <c r="F38" s="27"/>
      <c r="G38" s="27">
        <v>8.4568790000000007</v>
      </c>
      <c r="H38" s="27"/>
      <c r="J38" s="27"/>
      <c r="K38" s="27"/>
      <c r="L38" s="27"/>
      <c r="M38" s="27">
        <f>G38/G11</f>
        <v>8.4568790000000007</v>
      </c>
      <c r="N38" s="31"/>
      <c r="O38" s="31"/>
      <c r="P38" s="31"/>
      <c r="Q38" s="31"/>
      <c r="R38" s="31"/>
      <c r="S38" s="31"/>
      <c r="T38" s="8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</row>
    <row r="39" spans="1:56" s="2" customFormat="1">
      <c r="A39" s="11"/>
      <c r="B39" s="26" t="s">
        <v>8</v>
      </c>
      <c r="C39" s="45"/>
      <c r="D39" s="26">
        <v>56.730679000000009</v>
      </c>
      <c r="E39" s="26">
        <v>58.817000000000021</v>
      </c>
      <c r="F39" s="26">
        <v>66.287999999999997</v>
      </c>
      <c r="G39" s="26">
        <v>72.843120999999996</v>
      </c>
      <c r="H39" s="26"/>
      <c r="J39" s="26">
        <f>J32-J34-J35-J37-J38-J36</f>
        <v>65.307440994306702</v>
      </c>
      <c r="K39" s="26">
        <f t="shared" ref="K39:L39" si="2">K32-K34-K35-K37-K38-K36</f>
        <v>62.791464344036704</v>
      </c>
      <c r="L39" s="26">
        <f t="shared" si="2"/>
        <v>68.011488000000014</v>
      </c>
      <c r="M39" s="26">
        <f>M32-M34-M35-M37-M38-M36</f>
        <v>72.843120999999996</v>
      </c>
      <c r="N39" s="34">
        <f>N26+M39-M26</f>
        <v>72.903206456110169</v>
      </c>
      <c r="O39" s="31"/>
      <c r="P39" s="31"/>
      <c r="Q39" s="31"/>
      <c r="R39" s="31"/>
      <c r="S39" s="31"/>
      <c r="T39" s="8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</row>
    <row r="40" spans="1:56" s="2" customFormat="1">
      <c r="A40" s="11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</row>
    <row r="41" spans="1:56" s="2" customFormat="1" ht="22.5" customHeight="1">
      <c r="A41" s="11"/>
      <c r="B41" s="3" t="s">
        <v>40</v>
      </c>
      <c r="C41" s="53"/>
      <c r="D41" s="53"/>
      <c r="E41" s="53"/>
      <c r="F41" s="53"/>
      <c r="G41" s="53"/>
      <c r="H41" s="53"/>
      <c r="I41" s="53"/>
      <c r="J41" s="3"/>
      <c r="K41" s="3"/>
      <c r="L41" s="3"/>
      <c r="M41" s="3"/>
      <c r="N41" s="3"/>
      <c r="O41" s="3"/>
      <c r="P41" s="3"/>
      <c r="Q41" s="3"/>
      <c r="R41" s="3"/>
      <c r="S41" s="3"/>
      <c r="T41" s="3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</row>
    <row r="42" spans="1:56" s="2" customFormat="1" ht="7.5" customHeight="1">
      <c r="A42" s="11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</row>
    <row r="43" spans="1:56" ht="14.25">
      <c r="A43" s="5"/>
      <c r="B43" s="2"/>
      <c r="C43" s="2"/>
      <c r="D43" s="2"/>
      <c r="E43" s="2"/>
      <c r="F43" s="2"/>
      <c r="G43" s="2"/>
      <c r="H43" s="2"/>
      <c r="I43" s="28"/>
      <c r="J43" s="57" t="s">
        <v>9</v>
      </c>
      <c r="K43" s="58"/>
      <c r="L43" s="58"/>
      <c r="M43" s="58"/>
      <c r="N43" s="59"/>
      <c r="O43" s="2"/>
      <c r="P43" s="2"/>
      <c r="Q43" s="2"/>
      <c r="R43" s="2"/>
      <c r="S43" s="2"/>
      <c r="T43" s="2"/>
      <c r="AD43" s="2"/>
      <c r="AE43" s="2"/>
      <c r="AF43" s="2"/>
    </row>
    <row r="44" spans="1:56">
      <c r="A44" s="5"/>
      <c r="B44" s="2"/>
      <c r="C44" s="2"/>
      <c r="D44" s="2"/>
      <c r="E44" s="2"/>
      <c r="F44" s="2"/>
      <c r="G44" s="2"/>
      <c r="H44" s="2"/>
      <c r="I44" s="28" t="s">
        <v>39</v>
      </c>
      <c r="J44" s="28">
        <v>2021</v>
      </c>
      <c r="K44" s="28">
        <v>2022</v>
      </c>
      <c r="L44" s="28">
        <v>2023</v>
      </c>
      <c r="M44" s="28">
        <v>2024</v>
      </c>
      <c r="N44" s="28">
        <v>2025</v>
      </c>
      <c r="O44" s="2"/>
      <c r="P44" s="2"/>
      <c r="Q44" s="2"/>
      <c r="R44" s="2"/>
      <c r="S44" s="2"/>
      <c r="T44" s="2"/>
      <c r="AD44" s="2"/>
      <c r="AE44" s="2"/>
      <c r="AF44" s="2"/>
    </row>
    <row r="45" spans="1:56">
      <c r="A45" s="5"/>
      <c r="B45" s="2"/>
      <c r="C45" s="2"/>
      <c r="D45" s="2"/>
      <c r="E45" s="2"/>
      <c r="F45" s="2"/>
      <c r="G45" s="2"/>
      <c r="H45" s="2"/>
      <c r="I45" s="27" t="s">
        <v>10</v>
      </c>
      <c r="J45" s="27">
        <f>J26-J39</f>
        <v>8.0114578845061573</v>
      </c>
      <c r="K45" s="27">
        <f t="shared" ref="K45:M45" si="3">K26-K39</f>
        <v>10.593530793577962</v>
      </c>
      <c r="L45" s="27">
        <f t="shared" si="3"/>
        <v>5.4501119999999901</v>
      </c>
      <c r="M45" s="27">
        <f t="shared" si="3"/>
        <v>0.65340891394147604</v>
      </c>
      <c r="N45" s="27">
        <f>N26-N39</f>
        <v>0.65340891394146183</v>
      </c>
      <c r="O45" s="2"/>
      <c r="P45" s="2"/>
      <c r="Q45" s="2"/>
      <c r="R45" s="2"/>
      <c r="S45" s="2"/>
      <c r="T45" s="2"/>
      <c r="AD45" s="2"/>
      <c r="AE45" s="2"/>
      <c r="AF45" s="2"/>
    </row>
    <row r="46" spans="1:56" s="2" customFormat="1">
      <c r="A46" s="11"/>
      <c r="I46" s="27" t="s">
        <v>11</v>
      </c>
      <c r="J46" s="27">
        <f>(J26-J39)</f>
        <v>8.0114578845061573</v>
      </c>
      <c r="K46" s="27">
        <f>(K26-K39)-(J26-J39)</f>
        <v>2.5820729090718046</v>
      </c>
      <c r="L46" s="27">
        <f>(L26-L39)-(K26-K39)</f>
        <v>-5.1434187935779718</v>
      </c>
      <c r="M46" s="27">
        <f>(M26-M39)-(L26-L39)</f>
        <v>-4.796703086058514</v>
      </c>
      <c r="N46" s="27">
        <f>(N26-N39)-(M26-M39)</f>
        <v>-1.4210854715202004E-14</v>
      </c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</row>
    <row r="47" spans="1:56" s="2" customFormat="1">
      <c r="A47" s="11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</row>
    <row r="48" spans="1:56" s="2" customFormat="1" ht="29.25" customHeight="1">
      <c r="A48" s="11"/>
      <c r="I48" s="29" t="s">
        <v>12</v>
      </c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</row>
    <row r="49" spans="1:56" ht="38.25">
      <c r="A49" s="5"/>
      <c r="B49" s="2"/>
      <c r="C49" s="2"/>
      <c r="D49" s="2"/>
      <c r="E49" s="2"/>
      <c r="F49" s="2"/>
      <c r="G49" s="2"/>
      <c r="H49" s="2"/>
      <c r="I49" s="50"/>
      <c r="J49" s="54" t="s">
        <v>9</v>
      </c>
      <c r="K49" s="54"/>
      <c r="L49" s="54"/>
      <c r="M49" s="54"/>
      <c r="N49" s="54"/>
      <c r="O49" s="54"/>
      <c r="P49" s="54"/>
      <c r="Q49" s="54"/>
      <c r="R49" s="54"/>
      <c r="S49" s="54"/>
      <c r="T49" s="52" t="s">
        <v>30</v>
      </c>
      <c r="AD49" s="2"/>
      <c r="AE49" s="2"/>
      <c r="AF49" s="2"/>
    </row>
    <row r="50" spans="1:56">
      <c r="A50" s="5"/>
      <c r="B50" s="2"/>
      <c r="C50" s="2"/>
      <c r="D50" s="2"/>
      <c r="E50" s="2"/>
      <c r="F50" s="2"/>
      <c r="G50" s="2"/>
      <c r="H50" s="2"/>
      <c r="I50" s="43" t="s">
        <v>13</v>
      </c>
      <c r="J50" s="44">
        <v>2021</v>
      </c>
      <c r="K50" s="44">
        <v>2022</v>
      </c>
      <c r="L50" s="44">
        <v>2023</v>
      </c>
      <c r="M50" s="44">
        <v>2024</v>
      </c>
      <c r="N50" s="44">
        <v>2025</v>
      </c>
      <c r="O50" s="44">
        <v>2026</v>
      </c>
      <c r="P50" s="44">
        <v>2027</v>
      </c>
      <c r="Q50" s="44">
        <v>2028</v>
      </c>
      <c r="R50" s="44">
        <v>2029</v>
      </c>
      <c r="S50" s="44">
        <v>2030</v>
      </c>
      <c r="T50" s="39"/>
      <c r="AD50" s="2"/>
      <c r="AE50" s="2"/>
      <c r="AF50" s="2"/>
    </row>
    <row r="51" spans="1:56" s="2" customFormat="1">
      <c r="A51" s="11"/>
      <c r="I51" s="41" t="s">
        <v>14</v>
      </c>
      <c r="J51" s="37"/>
      <c r="K51" s="38">
        <f>$J$46</f>
        <v>8.0114578845061573</v>
      </c>
      <c r="L51" s="38">
        <f>$J$46</f>
        <v>8.0114578845061573</v>
      </c>
      <c r="M51" s="38">
        <f>$J$46</f>
        <v>8.0114578845061573</v>
      </c>
      <c r="N51" s="38">
        <f>$J$46</f>
        <v>8.0114578845061573</v>
      </c>
      <c r="O51" s="38">
        <f>$J$46</f>
        <v>8.0114578845061573</v>
      </c>
      <c r="P51" s="37"/>
      <c r="Q51" s="37"/>
      <c r="R51" s="37"/>
      <c r="S51" s="37"/>
      <c r="T51" s="51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</row>
    <row r="52" spans="1:56" s="2" customFormat="1">
      <c r="A52" s="11"/>
      <c r="I52" s="41" t="s">
        <v>15</v>
      </c>
      <c r="J52" s="37"/>
      <c r="K52" s="37"/>
      <c r="L52" s="38">
        <f>$K$46</f>
        <v>2.5820729090718046</v>
      </c>
      <c r="M52" s="38">
        <f>$K$46</f>
        <v>2.5820729090718046</v>
      </c>
      <c r="N52" s="38">
        <f>$K$46</f>
        <v>2.5820729090718046</v>
      </c>
      <c r="O52" s="38">
        <f>$K$46</f>
        <v>2.5820729090718046</v>
      </c>
      <c r="P52" s="38">
        <f>$K$46</f>
        <v>2.5820729090718046</v>
      </c>
      <c r="Q52" s="37"/>
      <c r="R52" s="37"/>
      <c r="S52" s="37"/>
      <c r="T52" s="51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</row>
    <row r="53" spans="1:56" s="2" customFormat="1">
      <c r="A53" s="11"/>
      <c r="I53" s="41" t="s">
        <v>16</v>
      </c>
      <c r="J53" s="37"/>
      <c r="K53" s="37"/>
      <c r="L53" s="37"/>
      <c r="M53" s="38">
        <f>$L$46</f>
        <v>-5.1434187935779718</v>
      </c>
      <c r="N53" s="38">
        <f>$L$46</f>
        <v>-5.1434187935779718</v>
      </c>
      <c r="O53" s="38">
        <f>$L$46</f>
        <v>-5.1434187935779718</v>
      </c>
      <c r="P53" s="38">
        <f>$L$46</f>
        <v>-5.1434187935779718</v>
      </c>
      <c r="Q53" s="38">
        <f>$L$46</f>
        <v>-5.1434187935779718</v>
      </c>
      <c r="R53" s="37"/>
      <c r="S53" s="37"/>
      <c r="T53" s="51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</row>
    <row r="54" spans="1:56" s="2" customFormat="1">
      <c r="A54" s="11"/>
      <c r="I54" s="41" t="s">
        <v>17</v>
      </c>
      <c r="J54" s="37"/>
      <c r="K54" s="37"/>
      <c r="L54" s="37"/>
      <c r="M54" s="37"/>
      <c r="N54" s="38">
        <f>$M$46</f>
        <v>-4.796703086058514</v>
      </c>
      <c r="O54" s="38">
        <f>$M$46</f>
        <v>-4.796703086058514</v>
      </c>
      <c r="P54" s="38">
        <f>$M$46</f>
        <v>-4.796703086058514</v>
      </c>
      <c r="Q54" s="38">
        <f>$M$46</f>
        <v>-4.796703086058514</v>
      </c>
      <c r="R54" s="38">
        <f>$M$46</f>
        <v>-4.796703086058514</v>
      </c>
      <c r="S54" s="37"/>
      <c r="T54" s="51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</row>
    <row r="55" spans="1:56" s="2" customFormat="1">
      <c r="A55" s="11"/>
      <c r="I55" s="41" t="s">
        <v>18</v>
      </c>
      <c r="J55" s="37"/>
      <c r="K55" s="37"/>
      <c r="L55" s="37"/>
      <c r="M55" s="37"/>
      <c r="N55" s="37"/>
      <c r="O55" s="38">
        <f>+$N$46</f>
        <v>-1.4210854715202004E-14</v>
      </c>
      <c r="P55" s="38">
        <f>+$N$46</f>
        <v>-1.4210854715202004E-14</v>
      </c>
      <c r="Q55" s="38">
        <f>+$N$46</f>
        <v>-1.4210854715202004E-14</v>
      </c>
      <c r="R55" s="38">
        <f>+$N$46</f>
        <v>-1.4210854715202004E-14</v>
      </c>
      <c r="S55" s="38">
        <f>+$N$46</f>
        <v>-1.4210854715202004E-14</v>
      </c>
      <c r="T55" s="51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</row>
    <row r="56" spans="1:56" s="2" customFormat="1" ht="21.75" customHeight="1">
      <c r="A56" s="11"/>
      <c r="I56" s="42" t="s">
        <v>19</v>
      </c>
      <c r="J56" s="40"/>
      <c r="K56" s="40"/>
      <c r="L56" s="40"/>
      <c r="M56" s="40"/>
      <c r="N56" s="40"/>
      <c r="O56" s="40">
        <f>+SUM(O51:O55)</f>
        <v>0.65340891394146183</v>
      </c>
      <c r="P56" s="40">
        <f>+SUM(P51:P55)</f>
        <v>-7.3580489705646954</v>
      </c>
      <c r="Q56" s="40">
        <f>+SUM(Q51:Q55)</f>
        <v>-9.9401218796365001</v>
      </c>
      <c r="R56" s="40">
        <f>+SUM(R51:R55)</f>
        <v>-4.7967030860585282</v>
      </c>
      <c r="S56" s="40">
        <f>+SUM(S51:S55)</f>
        <v>-1.4210854715202004E-14</v>
      </c>
      <c r="T56" s="40">
        <f>+SUM(O56:S56)</f>
        <v>-21.441465022318276</v>
      </c>
      <c r="V56" s="9"/>
      <c r="W56" s="9"/>
      <c r="X56" s="9"/>
      <c r="Y56" s="9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</row>
    <row r="57" spans="1:56" s="2" customFormat="1">
      <c r="A57" s="11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</row>
    <row r="58" spans="1:56" ht="23.25" customHeight="1">
      <c r="B58" s="2"/>
      <c r="C58" s="2"/>
      <c r="D58" s="2"/>
      <c r="E58" s="2"/>
      <c r="F58" s="2"/>
      <c r="G58" s="2"/>
      <c r="H58" s="2"/>
      <c r="I58" s="48" t="s">
        <v>20</v>
      </c>
      <c r="J58" s="60"/>
      <c r="K58" s="61"/>
      <c r="L58" s="61"/>
      <c r="M58" s="61"/>
      <c r="N58" s="62"/>
      <c r="O58" s="49">
        <f>O56</f>
        <v>0.65340891394146183</v>
      </c>
      <c r="P58" s="49">
        <f>P56</f>
        <v>-7.3580489705646954</v>
      </c>
      <c r="Q58" s="49">
        <f>Q56</f>
        <v>-9.9401218796365001</v>
      </c>
      <c r="R58" s="49">
        <f>R56</f>
        <v>-4.7967030860585282</v>
      </c>
      <c r="S58" s="49">
        <f>S56</f>
        <v>-1.4210854715202004E-14</v>
      </c>
      <c r="T58" s="49">
        <f>+SUM(O58:S58)</f>
        <v>-21.441465022318276</v>
      </c>
      <c r="AD58" s="2"/>
      <c r="AE58" s="2"/>
      <c r="AF58" s="2"/>
    </row>
    <row r="59" spans="1:56" s="2" customFormat="1" ht="54.75" customHeight="1">
      <c r="A59" s="14"/>
      <c r="O59" s="8"/>
      <c r="P59" s="8"/>
      <c r="Q59" s="8"/>
      <c r="R59" s="8"/>
      <c r="S59" s="8"/>
    </row>
    <row r="60" spans="1:56" s="2" customFormat="1" ht="56.25" customHeight="1">
      <c r="A60" s="14"/>
      <c r="B60" s="15"/>
      <c r="C60" s="15"/>
      <c r="D60" s="15"/>
      <c r="E60" s="16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</row>
    <row r="61" spans="1:56" s="2" customFormat="1">
      <c r="A61" s="14"/>
      <c r="B61" s="17"/>
      <c r="C61" s="18"/>
      <c r="D61" s="19"/>
      <c r="E61" s="19"/>
      <c r="F61" s="19"/>
      <c r="G61" s="19"/>
      <c r="H61" s="19"/>
      <c r="I61" s="19"/>
      <c r="J61" s="19"/>
      <c r="K61" s="19"/>
      <c r="L61" s="1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spans="1:56" s="2" customFormat="1">
      <c r="A62" s="14"/>
      <c r="B62" s="20"/>
      <c r="C62" s="21"/>
      <c r="I62" s="8"/>
      <c r="J62" s="8"/>
      <c r="K62" s="8"/>
      <c r="L62" s="8"/>
    </row>
    <row r="63" spans="1:56" s="2" customFormat="1">
      <c r="A63" s="14"/>
      <c r="C63" s="22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</row>
    <row r="64" spans="1:56" s="2" customFormat="1">
      <c r="A64" s="14"/>
      <c r="C64" s="22"/>
      <c r="D64" s="24"/>
      <c r="E64" s="24"/>
      <c r="F64" s="24"/>
      <c r="G64" s="24"/>
      <c r="H64" s="24"/>
      <c r="I64" s="25"/>
      <c r="J64" s="25"/>
      <c r="K64" s="25"/>
      <c r="L64" s="25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</row>
    <row r="65" spans="1:1" s="2" customFormat="1">
      <c r="A65" s="14"/>
    </row>
    <row r="66" spans="1:1" s="2" customFormat="1">
      <c r="A66" s="14"/>
    </row>
    <row r="67" spans="1:1" s="2" customFormat="1">
      <c r="A67" s="14"/>
    </row>
    <row r="68" spans="1:1" s="2" customFormat="1">
      <c r="A68" s="14"/>
    </row>
    <row r="69" spans="1:1" s="2" customFormat="1">
      <c r="A69" s="14"/>
    </row>
    <row r="70" spans="1:1" s="2" customFormat="1">
      <c r="A70" s="14"/>
    </row>
    <row r="71" spans="1:1" s="2" customFormat="1">
      <c r="A71" s="14"/>
    </row>
    <row r="72" spans="1:1" s="2" customFormat="1">
      <c r="A72" s="14"/>
    </row>
    <row r="73" spans="1:1" s="2" customFormat="1">
      <c r="A73" s="14"/>
    </row>
    <row r="74" spans="1:1" s="2" customFormat="1">
      <c r="A74" s="14"/>
    </row>
  </sheetData>
  <mergeCells count="18">
    <mergeCell ref="D30:H30"/>
    <mergeCell ref="J30:N30"/>
    <mergeCell ref="D17:H17"/>
    <mergeCell ref="J17:N17"/>
    <mergeCell ref="D29:H29"/>
    <mergeCell ref="J29:N29"/>
    <mergeCell ref="O29:S29"/>
    <mergeCell ref="B4:H4"/>
    <mergeCell ref="C7:F7"/>
    <mergeCell ref="G7:H7"/>
    <mergeCell ref="D16:H16"/>
    <mergeCell ref="J16:N16"/>
    <mergeCell ref="J49:S49"/>
    <mergeCell ref="O17:S17"/>
    <mergeCell ref="O30:S30"/>
    <mergeCell ref="J58:N58"/>
    <mergeCell ref="O16:S16"/>
    <mergeCell ref="J43:N43"/>
  </mergeCells>
  <pageMargins left="0.25" right="0.25" top="0.75" bottom="0.75" header="0.3" footer="0.3"/>
  <pageSetup paperSize="9"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3840557847574E8A2F34BEAF52EB06" ma:contentTypeVersion="17" ma:contentTypeDescription="Create a new document." ma:contentTypeScope="" ma:versionID="93fa0966094d3fd5756e45a46f03ee6f">
  <xsd:schema xmlns:xsd="http://www.w3.org/2001/XMLSchema" xmlns:xs="http://www.w3.org/2001/XMLSchema" xmlns:p="http://schemas.microsoft.com/office/2006/metadata/properties" xmlns:ns2="11cdd4fa-266d-4037-89ac-74561c71e551" xmlns:ns3="74d6daee-f4a7-4732-a98f-e16bcf69aece" targetNamespace="http://schemas.microsoft.com/office/2006/metadata/properties" ma:root="true" ma:fieldsID="5aefd541dfa9dab29b269403ac92ed8c" ns2:_="" ns3:_="">
    <xsd:import namespace="11cdd4fa-266d-4037-89ac-74561c71e551"/>
    <xsd:import namespace="74d6daee-f4a7-4732-a98f-e16bcf69ae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cdd4fa-266d-4037-89ac-74561c71e5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eeeb581-cbb3-4079-81a4-cc92836bd0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6daee-f4a7-4732-a98f-e16bcf69aec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f5d188-7959-4383-af8d-fe7395181e03}" ma:internalName="TaxCatchAll" ma:showField="CatchAllData" ma:web="74d6daee-f4a7-4732-a98f-e16bcf69ae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d6daee-f4a7-4732-a98f-e16bcf69aece" xsi:nil="true"/>
    <lcf76f155ced4ddcb4097134ff3c332f xmlns="11cdd4fa-266d-4037-89ac-74561c71e55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F2AFE5-90BD-403B-84F9-AE95D89534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7B7946-6DA3-45DA-90BA-045AA1298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cdd4fa-266d-4037-89ac-74561c71e551"/>
    <ds:schemaRef ds:uri="74d6daee-f4a7-4732-a98f-e16bcf69ae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DAF63E-3A70-4E1B-B37D-4D6BDEBB73E2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11cdd4fa-266d-4037-89ac-74561c71e551"/>
    <ds:schemaRef ds:uri="74d6daee-f4a7-4732-a98f-e16bcf69aec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Cover Sheet</vt:lpstr>
      <vt:lpstr>E Factor calculation</vt:lpstr>
      <vt:lpstr>'E Factor calculation'!Print_Area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12.1 E-Factor Calculation Model </dc:title>
  <dc:subject>Attachment 12.1 E-Factor Calculation Model </dc:subject>
  <dc:creator>Dampier Bunbury Pipeline</dc:creator>
  <cp:keywords>Attachment 12.1 E-Factor Calculation Model </cp:keywords>
  <dc:description/>
  <cp:lastModifiedBy>Leanne Richmond</cp:lastModifiedBy>
  <cp:revision/>
  <cp:lastPrinted>2024-12-31T03:36:40Z</cp:lastPrinted>
  <dcterms:created xsi:type="dcterms:W3CDTF">2024-09-30T23:54:16Z</dcterms:created>
  <dcterms:modified xsi:type="dcterms:W3CDTF">2025-01-20T05:23:37Z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0x010100713840557847574E8A2F34BEAF52EB06</vt:lpwstr>
  </property>
  <property fmtid="{D5CDD505-2E9C-101B-9397-08002B2CF9AE}" pid="3" name="MediaServiceImageTags">
    <vt:lpwstr/>
  </property>
</Properties>
</file>