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rawa-my.sharepoint.com/personal/leanne_richmond_erawa_com_au/Documents/ERA Website/20250310-0314/3 Karen Fri 11am/"/>
    </mc:Choice>
  </mc:AlternateContent>
  <xr:revisionPtr revIDLastSave="2" documentId="13_ncr:1_{6A8CE54A-CC30-4DBC-86A7-A87A7B7AA253}" xr6:coauthVersionLast="47" xr6:coauthVersionMax="47" xr10:uidLastSave="{05CAD528-174A-4095-8B74-9C85445B78E6}"/>
  <bookViews>
    <workbookView xWindow="28755" yWindow="-255" windowWidth="29040" windowHeight="15840" tabRatio="628" xr2:uid="{00000000-000D-0000-FFFF-FFFF00000000}"/>
  </bookViews>
  <sheets>
    <sheet name="Cover" sheetId="38" r:id="rId1"/>
    <sheet name="Capacity Charts" sheetId="42" r:id="rId2"/>
    <sheet name="Tariffs" sheetId="41" r:id="rId3"/>
    <sheet name="COS" sheetId="40" r:id="rId4"/>
    <sheet name="Demand" sheetId="39" r:id="rId5"/>
  </sheets>
  <externalReferences>
    <externalReference r:id="rId6"/>
  </externalReferences>
  <definedNames>
    <definedName name="_AtRisk_SimSetting_AutomaticResultsDisplayMode" hidden="1">2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CorrelationEnabledState" hidden="1">1</definedName>
    <definedName name="_AtRisk_SimSetting_GoalSeekTargetValue" hidden="1">0</definedName>
    <definedName name="_AtRisk_SimSetting_LiveUpdate" hidden="1">FALSE</definedName>
    <definedName name="_AtRisk_SimSetting_MacroMode" hidden="1">0</definedName>
    <definedName name="_AtRisk_SimSetting_MacroRecalculationBehavior" hidden="1">0</definedName>
    <definedName name="_AtRisk_SimSetting_MaxAutoIterations" hidden="1">50000</definedName>
    <definedName name="_AtRisk_SimSetting_MultipleCPUCount" hidden="1">-1</definedName>
    <definedName name="_AtRisk_SimSetting_MultipleCPUMode" hidden="1">2</definedName>
    <definedName name="_AtRisk_SimSetting_MultipleCPUModeV8" hidden="1">2</definedName>
    <definedName name="_AtRisk_SimSetting_RandomNumberGenerator" hidden="1">0</definedName>
    <definedName name="_AtRisk_SimSetting_ShowSimulationProgressWindow" hidden="1">TRUE</definedName>
    <definedName name="_AtRisk_SimSetting_SimName001" hidden="1">"Simulation 1"</definedName>
    <definedName name="_AtRisk_SimSetting_SimName002" hidden="1">"Simulation 2"</definedName>
    <definedName name="_AtRisk_SimSetting_SimName003" hidden="1">"Simulation 3"</definedName>
    <definedName name="_AtRisk_SimSetting_SimName004" hidden="1">"Simulation 4"</definedName>
    <definedName name="_AtRisk_SimSetting_SimName005" hidden="1">"Simulation 5"</definedName>
    <definedName name="_AtRisk_SimSetting_SimName006" hidden="1">"Simulation 6"</definedName>
    <definedName name="_AtRisk_SimSetting_SimName007" hidden="1">"Simulation 7"</definedName>
    <definedName name="_AtRisk_SimSetting_SimName008" hidden="1">"Simulation 8"</definedName>
    <definedName name="_AtRisk_SimSetting_SimName009" hidden="1">"Simulation 9"</definedName>
    <definedName name="_AtRisk_SimSetting_SimName010" hidden="1">"Simulation 10"</definedName>
    <definedName name="_AtRisk_SimSetting_SimName011" hidden="1">"Simulation 11"</definedName>
    <definedName name="_AtRisk_SimSetting_SimName012" hidden="1">"Simulation 12"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Name_Model">[1]N!$F$8</definedName>
    <definedName name="Pal_Workbook_GUID" hidden="1">"M9U9U75DWKKMXZW6PVRFWLPK"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8</definedName>
    <definedName name="RiskMinimizeOnStart" hidden="1">FALSE</definedName>
    <definedName name="RiskMonitorConvergence" hidden="1">FALSE</definedName>
    <definedName name="RiskMultipleCPUSupportEnabled" hidden="1">FALSE</definedName>
    <definedName name="RiskNumIterations" hidden="1">100</definedName>
    <definedName name="RiskNumSimulations" hidden="1">12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TRUE</definedName>
    <definedName name="RiskUseMultipleCPUs" hidden="1">FALSE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38" l="1"/>
  <c r="T72" i="42"/>
  <c r="S72" i="42"/>
  <c r="O72" i="42"/>
  <c r="N72" i="42"/>
  <c r="M72" i="42"/>
  <c r="C72" i="42"/>
  <c r="AD71" i="42"/>
  <c r="AC71" i="42"/>
  <c r="AB71" i="42"/>
  <c r="AA71" i="42"/>
  <c r="Z71" i="42"/>
  <c r="Q71" i="42"/>
  <c r="P71" i="42"/>
  <c r="O71" i="42"/>
  <c r="N71" i="42"/>
  <c r="M71" i="42"/>
  <c r="L71" i="42"/>
  <c r="K71" i="42"/>
  <c r="C71" i="42"/>
  <c r="AD70" i="42"/>
  <c r="AC70" i="42"/>
  <c r="AB70" i="42"/>
  <c r="AA70" i="42"/>
  <c r="Q70" i="42"/>
  <c r="P70" i="42"/>
  <c r="K70" i="42"/>
  <c r="J70" i="42"/>
  <c r="I70" i="42"/>
  <c r="H70" i="42"/>
  <c r="G70" i="42"/>
  <c r="F70" i="42"/>
  <c r="D70" i="42"/>
  <c r="AD69" i="42"/>
  <c r="AC69" i="42"/>
  <c r="AB69" i="42"/>
  <c r="AA69" i="42"/>
  <c r="Z69" i="42"/>
  <c r="Y69" i="42"/>
  <c r="X69" i="42"/>
  <c r="W69" i="42"/>
  <c r="W70" i="42" s="1"/>
  <c r="V69" i="42"/>
  <c r="V70" i="42" s="1"/>
  <c r="U69" i="42"/>
  <c r="U70" i="42" s="1"/>
  <c r="AD68" i="42"/>
  <c r="AC68" i="42"/>
  <c r="AB68" i="42"/>
  <c r="Z68" i="42"/>
  <c r="Y68" i="42"/>
  <c r="X68" i="42"/>
  <c r="W68" i="42"/>
  <c r="V68" i="42"/>
  <c r="U68" i="42"/>
  <c r="T68" i="42"/>
  <c r="T70" i="42" s="1"/>
  <c r="S68" i="42"/>
  <c r="S70" i="42" s="1"/>
  <c r="R68" i="42"/>
  <c r="R70" i="42" s="1"/>
  <c r="Q68" i="42"/>
  <c r="P68" i="42"/>
  <c r="N68" i="42"/>
  <c r="N70" i="42" s="1"/>
  <c r="M68" i="42"/>
  <c r="M70" i="42" s="1"/>
  <c r="L68" i="42"/>
  <c r="L70" i="42" s="1"/>
  <c r="K68" i="42"/>
  <c r="J68" i="42"/>
  <c r="I68" i="42"/>
  <c r="H68" i="42"/>
  <c r="G68" i="42"/>
  <c r="F68" i="42"/>
  <c r="E68" i="42"/>
  <c r="E70" i="42" s="1"/>
  <c r="D68" i="42"/>
  <c r="C68" i="42"/>
  <c r="AA68" i="42" s="1"/>
  <c r="T67" i="42"/>
  <c r="P67" i="42"/>
  <c r="C67" i="42"/>
  <c r="AD66" i="42"/>
  <c r="AC66" i="42"/>
  <c r="Q66" i="42"/>
  <c r="P66" i="42"/>
  <c r="O66" i="42"/>
  <c r="N66" i="42"/>
  <c r="C66" i="42"/>
  <c r="AD64" i="42"/>
  <c r="AC64" i="42"/>
  <c r="AB64" i="42"/>
  <c r="AA64" i="42"/>
  <c r="Z64" i="42"/>
  <c r="Y64" i="42"/>
  <c r="X64" i="42"/>
  <c r="W64" i="42"/>
  <c r="V64" i="42"/>
  <c r="U64" i="42"/>
  <c r="T64" i="42"/>
  <c r="S64" i="42"/>
  <c r="R64" i="42"/>
  <c r="Q64" i="42"/>
  <c r="P64" i="42"/>
  <c r="O64" i="42"/>
  <c r="N64" i="42"/>
  <c r="M64" i="42"/>
  <c r="L64" i="42"/>
  <c r="K64" i="42"/>
  <c r="J64" i="42"/>
  <c r="I64" i="42"/>
  <c r="G64" i="42"/>
  <c r="F64" i="42"/>
  <c r="E64" i="42"/>
  <c r="AD52" i="42"/>
  <c r="AC52" i="42"/>
  <c r="Z52" i="42"/>
  <c r="Y52" i="42"/>
  <c r="X52" i="42"/>
  <c r="W52" i="42"/>
  <c r="V52" i="42"/>
  <c r="U52" i="42"/>
  <c r="T52" i="42"/>
  <c r="S52" i="42"/>
  <c r="R52" i="42"/>
  <c r="Q52" i="42"/>
  <c r="N52" i="42"/>
  <c r="M52" i="42"/>
  <c r="L52" i="42"/>
  <c r="K52" i="42"/>
  <c r="J52" i="42"/>
  <c r="I52" i="42"/>
  <c r="H52" i="42"/>
  <c r="G52" i="42"/>
  <c r="F52" i="42"/>
  <c r="E52" i="42"/>
  <c r="C52" i="42"/>
  <c r="AB52" i="42" s="1"/>
  <c r="AC51" i="42"/>
  <c r="AB51" i="42"/>
  <c r="AA51" i="42"/>
  <c r="Z51" i="42"/>
  <c r="Q51" i="42"/>
  <c r="P51" i="42"/>
  <c r="O51" i="42"/>
  <c r="N51" i="42"/>
  <c r="M51" i="42"/>
  <c r="L51" i="42"/>
  <c r="K51" i="42"/>
  <c r="C51" i="42"/>
  <c r="AD50" i="42"/>
  <c r="AC50" i="42"/>
  <c r="AB50" i="42"/>
  <c r="AA50" i="42"/>
  <c r="Z50" i="42"/>
  <c r="Y50" i="42"/>
  <c r="U50" i="42"/>
  <c r="Q50" i="42"/>
  <c r="P50" i="42"/>
  <c r="O50" i="42"/>
  <c r="N50" i="42"/>
  <c r="M50" i="42"/>
  <c r="I50" i="42"/>
  <c r="H50" i="42"/>
  <c r="G50" i="42"/>
  <c r="F50" i="42"/>
  <c r="C50" i="42"/>
  <c r="AD49" i="42"/>
  <c r="AC49" i="42"/>
  <c r="Z49" i="42"/>
  <c r="Y49" i="42"/>
  <c r="X49" i="42"/>
  <c r="W49" i="42"/>
  <c r="V49" i="42"/>
  <c r="U49" i="42"/>
  <c r="T49" i="42"/>
  <c r="S49" i="42"/>
  <c r="R49" i="42"/>
  <c r="Q49" i="42"/>
  <c r="N49" i="42"/>
  <c r="M49" i="42"/>
  <c r="L49" i="42"/>
  <c r="K49" i="42"/>
  <c r="J49" i="42"/>
  <c r="I49" i="42"/>
  <c r="H49" i="42"/>
  <c r="G49" i="42"/>
  <c r="F49" i="42"/>
  <c r="E49" i="42"/>
  <c r="C49" i="42"/>
  <c r="AB49" i="42" s="1"/>
  <c r="Q48" i="42"/>
  <c r="C48" i="42"/>
  <c r="AD46" i="42"/>
  <c r="AC46" i="42"/>
  <c r="AB46" i="42"/>
  <c r="AA46" i="42"/>
  <c r="Z46" i="42"/>
  <c r="Y46" i="42"/>
  <c r="X46" i="42"/>
  <c r="W46" i="42"/>
  <c r="V46" i="42"/>
  <c r="U46" i="42"/>
  <c r="T46" i="42"/>
  <c r="S46" i="42"/>
  <c r="R46" i="42"/>
  <c r="Q46" i="42"/>
  <c r="P46" i="42"/>
  <c r="O46" i="42"/>
  <c r="N46" i="42"/>
  <c r="M46" i="42"/>
  <c r="L46" i="42"/>
  <c r="K46" i="42"/>
  <c r="J46" i="42"/>
  <c r="I46" i="42"/>
  <c r="G46" i="42"/>
  <c r="F46" i="42"/>
  <c r="E46" i="42"/>
  <c r="Y31" i="42"/>
  <c r="Y32" i="42" s="1"/>
  <c r="M31" i="42"/>
  <c r="L31" i="42"/>
  <c r="K31" i="42"/>
  <c r="J31" i="42"/>
  <c r="J32" i="42" s="1"/>
  <c r="Y30" i="42"/>
  <c r="X30" i="42"/>
  <c r="W30" i="42"/>
  <c r="J30" i="42"/>
  <c r="I30" i="42"/>
  <c r="AD27" i="42"/>
  <c r="AC27" i="42"/>
  <c r="AB27" i="42"/>
  <c r="AA27" i="42"/>
  <c r="Z27" i="42"/>
  <c r="Y27" i="42"/>
  <c r="X27" i="42"/>
  <c r="W27" i="42"/>
  <c r="V27" i="42"/>
  <c r="U27" i="42"/>
  <c r="T27" i="42"/>
  <c r="S27" i="42"/>
  <c r="R27" i="42"/>
  <c r="Q27" i="42"/>
  <c r="P27" i="42"/>
  <c r="O27" i="42"/>
  <c r="N27" i="42"/>
  <c r="M27" i="42"/>
  <c r="L27" i="42"/>
  <c r="K27" i="42"/>
  <c r="J27" i="42"/>
  <c r="I27" i="42"/>
  <c r="H27" i="42"/>
  <c r="G27" i="42"/>
  <c r="F27" i="42"/>
  <c r="E27" i="42"/>
  <c r="D27" i="42"/>
  <c r="AD26" i="42"/>
  <c r="AC26" i="42"/>
  <c r="AB26" i="42"/>
  <c r="AA26" i="42"/>
  <c r="Z26" i="42"/>
  <c r="Y26" i="42"/>
  <c r="X26" i="42"/>
  <c r="W26" i="42"/>
  <c r="V26" i="42"/>
  <c r="U26" i="42"/>
  <c r="T26" i="42"/>
  <c r="S26" i="42"/>
  <c r="R26" i="42"/>
  <c r="Q26" i="42"/>
  <c r="P26" i="42"/>
  <c r="O26" i="42"/>
  <c r="N26" i="42"/>
  <c r="M26" i="42"/>
  <c r="L26" i="42"/>
  <c r="K26" i="42"/>
  <c r="J26" i="42"/>
  <c r="I26" i="42"/>
  <c r="H26" i="42"/>
  <c r="G26" i="42"/>
  <c r="F26" i="42"/>
  <c r="E26" i="42"/>
  <c r="D26" i="42"/>
  <c r="AD25" i="42"/>
  <c r="AD31" i="42" s="1"/>
  <c r="AD32" i="42" s="1"/>
  <c r="AC25" i="42"/>
  <c r="AC31" i="42" s="1"/>
  <c r="AB25" i="42"/>
  <c r="AB31" i="42" s="1"/>
  <c r="AB32" i="42" s="1"/>
  <c r="AA25" i="42"/>
  <c r="Z25" i="42"/>
  <c r="Y25" i="42"/>
  <c r="X25" i="42"/>
  <c r="X31" i="42" s="1"/>
  <c r="X32" i="42" s="1"/>
  <c r="W25" i="42"/>
  <c r="W31" i="42" s="1"/>
  <c r="W32" i="42" s="1"/>
  <c r="V25" i="42"/>
  <c r="V31" i="42" s="1"/>
  <c r="U25" i="42"/>
  <c r="U31" i="42" s="1"/>
  <c r="T25" i="42"/>
  <c r="T31" i="42" s="1"/>
  <c r="S25" i="42"/>
  <c r="S31" i="42" s="1"/>
  <c r="S32" i="42" s="1"/>
  <c r="R25" i="42"/>
  <c r="R31" i="42" s="1"/>
  <c r="R32" i="42" s="1"/>
  <c r="Q25" i="42"/>
  <c r="Q31" i="42" s="1"/>
  <c r="P25" i="42"/>
  <c r="P31" i="42" s="1"/>
  <c r="P32" i="42" s="1"/>
  <c r="O25" i="42"/>
  <c r="N25" i="42"/>
  <c r="M25" i="42"/>
  <c r="L25" i="42"/>
  <c r="K25" i="42"/>
  <c r="J25" i="42"/>
  <c r="I25" i="42"/>
  <c r="I31" i="42" s="1"/>
  <c r="I32" i="42" s="1"/>
  <c r="H25" i="42"/>
  <c r="H31" i="42" s="1"/>
  <c r="G25" i="42"/>
  <c r="G31" i="42" s="1"/>
  <c r="F25" i="42"/>
  <c r="F31" i="42" s="1"/>
  <c r="E25" i="42"/>
  <c r="E31" i="42" s="1"/>
  <c r="E32" i="42" s="1"/>
  <c r="D25" i="42"/>
  <c r="D31" i="42" s="1"/>
  <c r="D32" i="42" s="1"/>
  <c r="AD24" i="42"/>
  <c r="AC24" i="42"/>
  <c r="AB24" i="42"/>
  <c r="AA24" i="42"/>
  <c r="Z24" i="42"/>
  <c r="Y24" i="42"/>
  <c r="X24" i="42"/>
  <c r="W24" i="42"/>
  <c r="V24" i="42"/>
  <c r="U24" i="42"/>
  <c r="T24" i="42"/>
  <c r="S24" i="42"/>
  <c r="R24" i="42"/>
  <c r="Q24" i="42"/>
  <c r="P24" i="42"/>
  <c r="O24" i="42"/>
  <c r="N24" i="42"/>
  <c r="M24" i="42"/>
  <c r="L24" i="42"/>
  <c r="K24" i="42"/>
  <c r="J24" i="42"/>
  <c r="I24" i="42"/>
  <c r="H24" i="42"/>
  <c r="G24" i="42"/>
  <c r="F24" i="42"/>
  <c r="E24" i="42"/>
  <c r="D24" i="42"/>
  <c r="AD23" i="42"/>
  <c r="AC23" i="42"/>
  <c r="AB23" i="42"/>
  <c r="AA23" i="42"/>
  <c r="Z23" i="42"/>
  <c r="Y23" i="42"/>
  <c r="X23" i="42"/>
  <c r="W23" i="42"/>
  <c r="V23" i="42"/>
  <c r="U23" i="42"/>
  <c r="T23" i="42"/>
  <c r="S23" i="42"/>
  <c r="R23" i="42"/>
  <c r="Q23" i="42"/>
  <c r="P23" i="42"/>
  <c r="O23" i="42"/>
  <c r="N23" i="42"/>
  <c r="M23" i="42"/>
  <c r="M30" i="42" s="1"/>
  <c r="L23" i="42"/>
  <c r="L30" i="42" s="1"/>
  <c r="K23" i="42"/>
  <c r="K30" i="42" s="1"/>
  <c r="J23" i="42"/>
  <c r="I23" i="42"/>
  <c r="H23" i="42"/>
  <c r="G23" i="42"/>
  <c r="F23" i="42"/>
  <c r="E23" i="42"/>
  <c r="D23" i="42"/>
  <c r="AD22" i="42"/>
  <c r="AC22" i="42"/>
  <c r="AB22" i="42"/>
  <c r="AB30" i="42" s="1"/>
  <c r="AA22" i="42"/>
  <c r="AA30" i="42" s="1"/>
  <c r="Z22" i="42"/>
  <c r="Z30" i="42" s="1"/>
  <c r="Y22" i="42"/>
  <c r="X22" i="42"/>
  <c r="W22" i="42"/>
  <c r="V22" i="42"/>
  <c r="U22" i="42"/>
  <c r="T22" i="42"/>
  <c r="S22" i="42"/>
  <c r="R22" i="42"/>
  <c r="Q22" i="42"/>
  <c r="P22" i="42"/>
  <c r="P30" i="42" s="1"/>
  <c r="O22" i="42"/>
  <c r="O30" i="42" s="1"/>
  <c r="N22" i="42"/>
  <c r="N30" i="42" s="1"/>
  <c r="M22" i="42"/>
  <c r="L22" i="42"/>
  <c r="K22" i="42"/>
  <c r="J22" i="42"/>
  <c r="I22" i="42"/>
  <c r="H22" i="42"/>
  <c r="G22" i="42"/>
  <c r="F22" i="42"/>
  <c r="E22" i="42"/>
  <c r="D22" i="42"/>
  <c r="AD21" i="42"/>
  <c r="AD30" i="42" s="1"/>
  <c r="AC21" i="42"/>
  <c r="AC30" i="42" s="1"/>
  <c r="AB21" i="42"/>
  <c r="AA21" i="42"/>
  <c r="Z21" i="42"/>
  <c r="Y21" i="42"/>
  <c r="X21" i="42"/>
  <c r="W21" i="42"/>
  <c r="V21" i="42"/>
  <c r="V30" i="42" s="1"/>
  <c r="U21" i="42"/>
  <c r="U30" i="42" s="1"/>
  <c r="T21" i="42"/>
  <c r="T30" i="42" s="1"/>
  <c r="S21" i="42"/>
  <c r="S30" i="42" s="1"/>
  <c r="R21" i="42"/>
  <c r="R30" i="42" s="1"/>
  <c r="Q21" i="42"/>
  <c r="Q30" i="42" s="1"/>
  <c r="P21" i="42"/>
  <c r="O21" i="42"/>
  <c r="N21" i="42"/>
  <c r="M21" i="42"/>
  <c r="L21" i="42"/>
  <c r="K21" i="42"/>
  <c r="J21" i="42"/>
  <c r="I21" i="42"/>
  <c r="H21" i="42"/>
  <c r="G21" i="42"/>
  <c r="F21" i="42"/>
  <c r="E21" i="42"/>
  <c r="D21" i="42"/>
  <c r="K20" i="42"/>
  <c r="J20" i="42"/>
  <c r="I20" i="42"/>
  <c r="H20" i="42"/>
  <c r="H30" i="42" s="1"/>
  <c r="G20" i="42"/>
  <c r="F20" i="42"/>
  <c r="E20" i="42"/>
  <c r="E30" i="42" s="1"/>
  <c r="D20" i="42"/>
  <c r="D30" i="42" s="1"/>
  <c r="AD16" i="42"/>
  <c r="AC16" i="42"/>
  <c r="AB16" i="42"/>
  <c r="AA16" i="42"/>
  <c r="Z16" i="42"/>
  <c r="Y16" i="42"/>
  <c r="X16" i="42"/>
  <c r="W16" i="42"/>
  <c r="V16" i="42"/>
  <c r="U16" i="42"/>
  <c r="T16" i="42"/>
  <c r="S16" i="42"/>
  <c r="R16" i="42"/>
  <c r="Q16" i="42"/>
  <c r="P16" i="42"/>
  <c r="O16" i="42"/>
  <c r="N16" i="42"/>
  <c r="M16" i="42"/>
  <c r="L16" i="42"/>
  <c r="K16" i="42"/>
  <c r="J16" i="42"/>
  <c r="I16" i="42"/>
  <c r="G16" i="42"/>
  <c r="F16" i="42"/>
  <c r="E16" i="42"/>
  <c r="N4" i="42"/>
  <c r="M4" i="42"/>
  <c r="L4" i="42"/>
  <c r="K4" i="42"/>
  <c r="J4" i="42"/>
  <c r="I4" i="42"/>
  <c r="H4" i="42"/>
  <c r="G4" i="42"/>
  <c r="F4" i="42"/>
  <c r="E4" i="42"/>
  <c r="A2" i="41"/>
  <c r="A2" i="40"/>
  <c r="A2" i="39"/>
  <c r="Q32" i="42" l="1"/>
  <c r="AC32" i="42"/>
  <c r="F32" i="42"/>
  <c r="H32" i="42"/>
  <c r="T32" i="42"/>
  <c r="U32" i="42"/>
  <c r="V32" i="42"/>
  <c r="K32" i="42"/>
  <c r="T48" i="42"/>
  <c r="H48" i="42"/>
  <c r="S48" i="42"/>
  <c r="G48" i="42"/>
  <c r="AD48" i="42"/>
  <c r="R48" i="42"/>
  <c r="F48" i="42"/>
  <c r="U48" i="42"/>
  <c r="L32" i="42"/>
  <c r="D48" i="42"/>
  <c r="V48" i="42"/>
  <c r="S67" i="42"/>
  <c r="G67" i="42"/>
  <c r="AD67" i="42"/>
  <c r="R67" i="42"/>
  <c r="F67" i="42"/>
  <c r="AC67" i="42"/>
  <c r="Q67" i="42"/>
  <c r="E67" i="42"/>
  <c r="U67" i="42"/>
  <c r="M32" i="42"/>
  <c r="E48" i="42"/>
  <c r="W48" i="42"/>
  <c r="D67" i="42"/>
  <c r="V67" i="42"/>
  <c r="I48" i="42"/>
  <c r="X48" i="42"/>
  <c r="W66" i="42"/>
  <c r="K66" i="42"/>
  <c r="V66" i="42"/>
  <c r="J66" i="42"/>
  <c r="U66" i="42"/>
  <c r="I66" i="42"/>
  <c r="R66" i="42"/>
  <c r="H67" i="42"/>
  <c r="W67" i="42"/>
  <c r="J48" i="42"/>
  <c r="Y48" i="42"/>
  <c r="D66" i="42"/>
  <c r="S66" i="42"/>
  <c r="I67" i="42"/>
  <c r="X67" i="42"/>
  <c r="AD72" i="42"/>
  <c r="R72" i="42"/>
  <c r="F72" i="42"/>
  <c r="AC72" i="42"/>
  <c r="Q72" i="42"/>
  <c r="E72" i="42"/>
  <c r="AB72" i="42"/>
  <c r="P72" i="42"/>
  <c r="D72" i="42"/>
  <c r="U72" i="42"/>
  <c r="F30" i="42"/>
  <c r="K48" i="42"/>
  <c r="Z48" i="42"/>
  <c r="E66" i="42"/>
  <c r="T66" i="42"/>
  <c r="J67" i="42"/>
  <c r="Y67" i="42"/>
  <c r="X70" i="42"/>
  <c r="G72" i="42"/>
  <c r="V72" i="42"/>
  <c r="G30" i="42"/>
  <c r="G32" i="42" s="1"/>
  <c r="L48" i="42"/>
  <c r="AA48" i="42"/>
  <c r="T51" i="42"/>
  <c r="H51" i="42"/>
  <c r="S51" i="42"/>
  <c r="G51" i="42"/>
  <c r="AD51" i="42"/>
  <c r="R51" i="42"/>
  <c r="F51" i="42"/>
  <c r="U51" i="42"/>
  <c r="F66" i="42"/>
  <c r="X66" i="42"/>
  <c r="K67" i="42"/>
  <c r="Z67" i="42"/>
  <c r="Y70" i="42"/>
  <c r="V71" i="42"/>
  <c r="J71" i="42"/>
  <c r="U71" i="42"/>
  <c r="I71" i="42"/>
  <c r="T71" i="42"/>
  <c r="H71" i="42"/>
  <c r="R71" i="42"/>
  <c r="H72" i="42"/>
  <c r="W72" i="42"/>
  <c r="M48" i="42"/>
  <c r="AB48" i="42"/>
  <c r="D51" i="42"/>
  <c r="V51" i="42"/>
  <c r="G66" i="42"/>
  <c r="Y66" i="42"/>
  <c r="L67" i="42"/>
  <c r="AA67" i="42"/>
  <c r="Z70" i="42"/>
  <c r="D71" i="42"/>
  <c r="S71" i="42"/>
  <c r="I72" i="42"/>
  <c r="X72" i="42"/>
  <c r="N48" i="42"/>
  <c r="AC48" i="42"/>
  <c r="X50" i="42"/>
  <c r="L50" i="42"/>
  <c r="W50" i="42"/>
  <c r="K50" i="42"/>
  <c r="V50" i="42"/>
  <c r="J50" i="42"/>
  <c r="R50" i="42"/>
  <c r="E51" i="42"/>
  <c r="W51" i="42"/>
  <c r="H66" i="42"/>
  <c r="Z66" i="42"/>
  <c r="M67" i="42"/>
  <c r="AB67" i="42"/>
  <c r="E71" i="42"/>
  <c r="W71" i="42"/>
  <c r="J72" i="42"/>
  <c r="Y72" i="42"/>
  <c r="N31" i="42"/>
  <c r="N32" i="42" s="1"/>
  <c r="Z31" i="42"/>
  <c r="Z32" i="42" s="1"/>
  <c r="O48" i="42"/>
  <c r="D50" i="42"/>
  <c r="S50" i="42"/>
  <c r="I51" i="42"/>
  <c r="X51" i="42"/>
  <c r="L66" i="42"/>
  <c r="AA66" i="42"/>
  <c r="N67" i="42"/>
  <c r="F71" i="42"/>
  <c r="X71" i="42"/>
  <c r="K72" i="42"/>
  <c r="Z72" i="42"/>
  <c r="O31" i="42"/>
  <c r="O32" i="42" s="1"/>
  <c r="AA31" i="42"/>
  <c r="AA32" i="42" s="1"/>
  <c r="P48" i="42"/>
  <c r="E50" i="42"/>
  <c r="T50" i="42"/>
  <c r="J51" i="42"/>
  <c r="Y51" i="42"/>
  <c r="M66" i="42"/>
  <c r="AB66" i="42"/>
  <c r="O67" i="42"/>
  <c r="G71" i="42"/>
  <c r="Y71" i="42"/>
  <c r="L72" i="42"/>
  <c r="AA72" i="42"/>
  <c r="O49" i="42"/>
  <c r="AA49" i="42"/>
  <c r="O52" i="42"/>
  <c r="AA52" i="42"/>
  <c r="D49" i="42"/>
  <c r="P49" i="42"/>
  <c r="D52" i="42"/>
  <c r="P52" i="42"/>
  <c r="O68" i="42"/>
  <c r="O70" i="42" s="1"/>
  <c r="F74" i="41"/>
  <c r="F68" i="41"/>
  <c r="F62" i="41"/>
  <c r="F116" i="39" l="1"/>
  <c r="C137" i="39"/>
  <c r="C151" i="39" s="1"/>
  <c r="C131" i="39"/>
  <c r="C145" i="39" s="1"/>
  <c r="E128" i="39"/>
  <c r="E142" i="39" s="1"/>
  <c r="E156" i="39" s="1"/>
  <c r="E124" i="39"/>
  <c r="E138" i="39" s="1"/>
  <c r="E152" i="39" s="1"/>
  <c r="E136" i="39"/>
  <c r="E150" i="39" s="1"/>
  <c r="E133" i="39"/>
  <c r="E147" i="39" s="1"/>
  <c r="E134" i="39"/>
  <c r="E148" i="39" s="1"/>
  <c r="E135" i="39"/>
  <c r="E149" i="39" s="1"/>
  <c r="E132" i="39"/>
  <c r="E146" i="39" s="1"/>
  <c r="H63" i="41" a="1"/>
  <c r="H63" i="41" s="1"/>
  <c r="I63" i="41" a="1"/>
  <c r="I63" i="41" s="1"/>
  <c r="J63" i="41" a="1"/>
  <c r="J63" i="41" s="1"/>
  <c r="K63" i="41" a="1"/>
  <c r="K63" i="41" s="1"/>
  <c r="L63" i="41" a="1"/>
  <c r="L63" i="41" s="1"/>
  <c r="M63" i="41" a="1"/>
  <c r="M63" i="41" s="1"/>
  <c r="N63" i="41" a="1"/>
  <c r="N63" i="41" s="1"/>
  <c r="O63" i="41" a="1"/>
  <c r="O63" i="41" s="1"/>
  <c r="P63" i="41" a="1"/>
  <c r="P63" i="41" s="1"/>
  <c r="Q63" i="41" a="1"/>
  <c r="Q63" i="41" s="1"/>
  <c r="R63" i="41" a="1"/>
  <c r="R63" i="41" s="1"/>
  <c r="S63" i="41" a="1"/>
  <c r="S63" i="41" s="1"/>
  <c r="T63" i="41" a="1"/>
  <c r="T63" i="41" s="1"/>
  <c r="U63" i="41" a="1"/>
  <c r="U63" i="41" s="1"/>
  <c r="V63" i="41" a="1"/>
  <c r="V63" i="41" s="1"/>
  <c r="W63" i="41" a="1"/>
  <c r="W63" i="41" s="1"/>
  <c r="X63" i="41" a="1"/>
  <c r="X63" i="41" s="1"/>
  <c r="Y63" i="41" a="1"/>
  <c r="Y63" i="41" s="1"/>
  <c r="Z63" i="41" a="1"/>
  <c r="Z63" i="41" s="1"/>
  <c r="AA63" i="41" a="1"/>
  <c r="AA63" i="41" s="1"/>
  <c r="AB63" i="41" a="1"/>
  <c r="AB63" i="41" s="1"/>
  <c r="AC63" i="41" a="1"/>
  <c r="AC63" i="41" s="1"/>
  <c r="AD63" i="41" a="1"/>
  <c r="AD63" i="41" s="1"/>
  <c r="AE63" i="41" a="1"/>
  <c r="AE63" i="41" s="1"/>
  <c r="AF63" i="41" a="1"/>
  <c r="AF63" i="41" s="1"/>
  <c r="AG63" i="41" a="1"/>
  <c r="AG63" i="41" s="1"/>
  <c r="AH63" i="41" a="1"/>
  <c r="AH63" i="41" s="1"/>
  <c r="AI63" i="41" a="1"/>
  <c r="AI63" i="41" s="1"/>
  <c r="AJ63" i="41" a="1"/>
  <c r="AJ63" i="41" s="1"/>
  <c r="AK63" i="41" a="1"/>
  <c r="AK63" i="41" s="1"/>
  <c r="AL63" i="41" a="1"/>
  <c r="AL63" i="41" s="1"/>
  <c r="AM63" i="41" a="1"/>
  <c r="AM63" i="41" s="1"/>
  <c r="AN63" i="41" a="1"/>
  <c r="AN63" i="41" s="1"/>
  <c r="AO63" i="41" a="1"/>
  <c r="AO63" i="41" s="1"/>
  <c r="AP63" i="41" a="1"/>
  <c r="AP63" i="41" s="1"/>
  <c r="AQ63" i="41" a="1"/>
  <c r="AQ63" i="41" s="1"/>
  <c r="AR63" i="41" a="1"/>
  <c r="AR63" i="41" s="1"/>
  <c r="AS63" i="41" a="1"/>
  <c r="AS63" i="41" s="1"/>
  <c r="AT63" i="41" a="1"/>
  <c r="AT63" i="41" s="1"/>
  <c r="H64" i="41" a="1"/>
  <c r="H64" i="41" s="1"/>
  <c r="I64" i="41" a="1"/>
  <c r="I64" i="41" s="1"/>
  <c r="J64" i="41" a="1"/>
  <c r="J64" i="41" s="1"/>
  <c r="K64" i="41" a="1"/>
  <c r="K64" i="41" s="1"/>
  <c r="L64" i="41" a="1"/>
  <c r="L64" i="41" s="1"/>
  <c r="M64" i="41" a="1"/>
  <c r="M64" i="41" s="1"/>
  <c r="N64" i="41" a="1"/>
  <c r="N64" i="41" s="1"/>
  <c r="O64" i="41" a="1"/>
  <c r="O64" i="41" s="1"/>
  <c r="P64" i="41" a="1"/>
  <c r="P64" i="41" s="1"/>
  <c r="Q64" i="41" a="1"/>
  <c r="Q64" i="41" s="1"/>
  <c r="R64" i="41" a="1"/>
  <c r="R64" i="41" s="1"/>
  <c r="S64" i="41" a="1"/>
  <c r="S64" i="41" s="1"/>
  <c r="T64" i="41" a="1"/>
  <c r="T64" i="41" s="1"/>
  <c r="U64" i="41" a="1"/>
  <c r="U64" i="41" s="1"/>
  <c r="V64" i="41" a="1"/>
  <c r="V64" i="41" s="1"/>
  <c r="W64" i="41" a="1"/>
  <c r="W64" i="41" s="1"/>
  <c r="X64" i="41" a="1"/>
  <c r="X64" i="41" s="1"/>
  <c r="Y64" i="41" a="1"/>
  <c r="Y64" i="41" s="1"/>
  <c r="Z64" i="41" a="1"/>
  <c r="Z64" i="41" s="1"/>
  <c r="AA64" i="41" a="1"/>
  <c r="AA64" i="41" s="1"/>
  <c r="AB64" i="41" a="1"/>
  <c r="AB64" i="41" s="1"/>
  <c r="AC64" i="41" a="1"/>
  <c r="AC64" i="41" s="1"/>
  <c r="AD64" i="41" a="1"/>
  <c r="AD64" i="41" s="1"/>
  <c r="AE64" i="41" a="1"/>
  <c r="AE64" i="41" s="1"/>
  <c r="AF64" i="41" a="1"/>
  <c r="AF64" i="41" s="1"/>
  <c r="AG64" i="41" a="1"/>
  <c r="AG64" i="41" s="1"/>
  <c r="AH64" i="41" a="1"/>
  <c r="AH64" i="41" s="1"/>
  <c r="AI64" i="41" a="1"/>
  <c r="AI64" i="41" s="1"/>
  <c r="AJ64" i="41" a="1"/>
  <c r="AJ64" i="41" s="1"/>
  <c r="AK64" i="41" a="1"/>
  <c r="AK64" i="41" s="1"/>
  <c r="AL64" i="41" a="1"/>
  <c r="AL64" i="41" s="1"/>
  <c r="AM64" i="41" a="1"/>
  <c r="AM64" i="41" s="1"/>
  <c r="AN64" i="41" a="1"/>
  <c r="AN64" i="41" s="1"/>
  <c r="AO64" i="41" a="1"/>
  <c r="AO64" i="41" s="1"/>
  <c r="AP64" i="41" a="1"/>
  <c r="AP64" i="41" s="1"/>
  <c r="AQ64" i="41" a="1"/>
  <c r="AQ64" i="41" s="1"/>
  <c r="AR64" i="41" a="1"/>
  <c r="AR64" i="41" s="1"/>
  <c r="AS64" i="41" a="1"/>
  <c r="AS64" i="41" s="1"/>
  <c r="AT64" i="41" a="1"/>
  <c r="AT64" i="41" s="1"/>
  <c r="H65" i="41" a="1"/>
  <c r="H65" i="41" s="1"/>
  <c r="I65" i="41" a="1"/>
  <c r="I65" i="41" s="1"/>
  <c r="J65" i="41" a="1"/>
  <c r="J65" i="41" s="1"/>
  <c r="K65" i="41" a="1"/>
  <c r="K65" i="41" s="1"/>
  <c r="L65" i="41" a="1"/>
  <c r="L65" i="41" s="1"/>
  <c r="M65" i="41" a="1"/>
  <c r="M65" i="41" s="1"/>
  <c r="N65" i="41" a="1"/>
  <c r="N65" i="41" s="1"/>
  <c r="O65" i="41" a="1"/>
  <c r="O65" i="41" s="1"/>
  <c r="P65" i="41" a="1"/>
  <c r="P65" i="41" s="1"/>
  <c r="Q65" i="41" a="1"/>
  <c r="Q65" i="41" s="1"/>
  <c r="R65" i="41" a="1"/>
  <c r="R65" i="41" s="1"/>
  <c r="S65" i="41" a="1"/>
  <c r="S65" i="41" s="1"/>
  <c r="T65" i="41" a="1"/>
  <c r="T65" i="41" s="1"/>
  <c r="U65" i="41" a="1"/>
  <c r="U65" i="41" s="1"/>
  <c r="V65" i="41" a="1"/>
  <c r="V65" i="41" s="1"/>
  <c r="W65" i="41" a="1"/>
  <c r="W65" i="41" s="1"/>
  <c r="X65" i="41" a="1"/>
  <c r="X65" i="41" s="1"/>
  <c r="Y65" i="41" a="1"/>
  <c r="Y65" i="41" s="1"/>
  <c r="Z65" i="41" a="1"/>
  <c r="Z65" i="41" s="1"/>
  <c r="AA65" i="41" a="1"/>
  <c r="AA65" i="41" s="1"/>
  <c r="AB65" i="41" a="1"/>
  <c r="AB65" i="41" s="1"/>
  <c r="AC65" i="41" a="1"/>
  <c r="AC65" i="41" s="1"/>
  <c r="AD65" i="41" a="1"/>
  <c r="AD65" i="41" s="1"/>
  <c r="AE65" i="41" a="1"/>
  <c r="AE65" i="41" s="1"/>
  <c r="AF65" i="41" a="1"/>
  <c r="AF65" i="41" s="1"/>
  <c r="AG65" i="41" a="1"/>
  <c r="AG65" i="41" s="1"/>
  <c r="AH65" i="41" a="1"/>
  <c r="AH65" i="41" s="1"/>
  <c r="AI65" i="41" a="1"/>
  <c r="AI65" i="41" s="1"/>
  <c r="AJ65" i="41" a="1"/>
  <c r="AJ65" i="41" s="1"/>
  <c r="AK65" i="41" a="1"/>
  <c r="AK65" i="41" s="1"/>
  <c r="AL65" i="41" a="1"/>
  <c r="AL65" i="41" s="1"/>
  <c r="AM65" i="41" a="1"/>
  <c r="AM65" i="41" s="1"/>
  <c r="AN65" i="41" a="1"/>
  <c r="AN65" i="41" s="1"/>
  <c r="AO65" i="41" a="1"/>
  <c r="AO65" i="41" s="1"/>
  <c r="AP65" i="41" a="1"/>
  <c r="AP65" i="41" s="1"/>
  <c r="AQ65" i="41" a="1"/>
  <c r="AQ65" i="41" s="1"/>
  <c r="AR65" i="41" a="1"/>
  <c r="AR65" i="41" s="1"/>
  <c r="AS65" i="41" a="1"/>
  <c r="AS65" i="41" s="1"/>
  <c r="AT65" i="41" a="1"/>
  <c r="AT65" i="41" s="1"/>
  <c r="H66" i="41" a="1"/>
  <c r="H66" i="41" s="1"/>
  <c r="I66" i="41" a="1"/>
  <c r="I66" i="41" s="1"/>
  <c r="J66" i="41" a="1"/>
  <c r="J66" i="41" s="1"/>
  <c r="K66" i="41" a="1"/>
  <c r="K66" i="41" s="1"/>
  <c r="L66" i="41" a="1"/>
  <c r="L66" i="41" s="1"/>
  <c r="M66" i="41" a="1"/>
  <c r="M66" i="41" s="1"/>
  <c r="N66" i="41" a="1"/>
  <c r="N66" i="41" s="1"/>
  <c r="O66" i="41" a="1"/>
  <c r="O66" i="41" s="1"/>
  <c r="P66" i="41" a="1"/>
  <c r="P66" i="41" s="1"/>
  <c r="Q66" i="41" a="1"/>
  <c r="Q66" i="41" s="1"/>
  <c r="R66" i="41" a="1"/>
  <c r="R66" i="41" s="1"/>
  <c r="S66" i="41" a="1"/>
  <c r="S66" i="41" s="1"/>
  <c r="T66" i="41" a="1"/>
  <c r="T66" i="41" s="1"/>
  <c r="U66" i="41" a="1"/>
  <c r="U66" i="41" s="1"/>
  <c r="V66" i="41" a="1"/>
  <c r="V66" i="41" s="1"/>
  <c r="W66" i="41" a="1"/>
  <c r="W66" i="41" s="1"/>
  <c r="X66" i="41" a="1"/>
  <c r="X66" i="41" s="1"/>
  <c r="Y66" i="41" a="1"/>
  <c r="Y66" i="41" s="1"/>
  <c r="Z66" i="41" a="1"/>
  <c r="Z66" i="41" s="1"/>
  <c r="AA66" i="41" a="1"/>
  <c r="AA66" i="41" s="1"/>
  <c r="AB66" i="41" a="1"/>
  <c r="AB66" i="41" s="1"/>
  <c r="AC66" i="41" a="1"/>
  <c r="AC66" i="41" s="1"/>
  <c r="AD66" i="41" a="1"/>
  <c r="AD66" i="41" s="1"/>
  <c r="AE66" i="41" a="1"/>
  <c r="AE66" i="41" s="1"/>
  <c r="AF66" i="41" a="1"/>
  <c r="AF66" i="41" s="1"/>
  <c r="AG66" i="41" a="1"/>
  <c r="AG66" i="41" s="1"/>
  <c r="AH66" i="41" a="1"/>
  <c r="AH66" i="41" s="1"/>
  <c r="AI66" i="41" a="1"/>
  <c r="AI66" i="41" s="1"/>
  <c r="AJ66" i="41" a="1"/>
  <c r="AJ66" i="41" s="1"/>
  <c r="AK66" i="41" a="1"/>
  <c r="AK66" i="41" s="1"/>
  <c r="AL66" i="41" a="1"/>
  <c r="AL66" i="41" s="1"/>
  <c r="AM66" i="41" a="1"/>
  <c r="AM66" i="41" s="1"/>
  <c r="AN66" i="41" a="1"/>
  <c r="AN66" i="41" s="1"/>
  <c r="AO66" i="41" a="1"/>
  <c r="AO66" i="41" s="1"/>
  <c r="AP66" i="41" a="1"/>
  <c r="AP66" i="41" s="1"/>
  <c r="AQ66" i="41" a="1"/>
  <c r="AQ66" i="41" s="1"/>
  <c r="AR66" i="41" a="1"/>
  <c r="AR66" i="41" s="1"/>
  <c r="AS66" i="41" a="1"/>
  <c r="AS66" i="41" s="1"/>
  <c r="AT66" i="41" a="1"/>
  <c r="AT66" i="41" s="1"/>
  <c r="G64" i="41" a="1"/>
  <c r="G64" i="41" s="1"/>
  <c r="G65" i="41" a="1"/>
  <c r="G65" i="41" s="1"/>
  <c r="G66" i="41" a="1"/>
  <c r="G66" i="41" s="1"/>
  <c r="G63" i="41" a="1"/>
  <c r="G63" i="41" s="1"/>
  <c r="F50" i="41"/>
  <c r="F51" i="41" s="1"/>
  <c r="F52" i="41" s="1"/>
  <c r="F53" i="41" s="1"/>
  <c r="F54" i="41" s="1"/>
  <c r="F55" i="41" s="1"/>
  <c r="F56" i="41" s="1"/>
  <c r="F57" i="41" s="1"/>
  <c r="F58" i="41" s="1"/>
  <c r="F59" i="41" s="1"/>
  <c r="F60" i="41" s="1"/>
  <c r="C70" i="41"/>
  <c r="X70" i="41" s="1" a="1"/>
  <c r="X70" i="41" s="1"/>
  <c r="C71" i="41"/>
  <c r="AQ71" i="41" s="1" a="1"/>
  <c r="AQ71" i="41" s="1"/>
  <c r="C72" i="41"/>
  <c r="N72" i="41" s="1" a="1"/>
  <c r="N72" i="41" s="1"/>
  <c r="C69" i="41"/>
  <c r="AE69" i="41" s="1" a="1"/>
  <c r="AE69" i="41" s="1"/>
  <c r="E23" i="41"/>
  <c r="E22" i="41"/>
  <c r="G41" i="41"/>
  <c r="AS62" i="41"/>
  <c r="AQ68" i="41"/>
  <c r="AP74" i="41"/>
  <c r="AO74" i="41"/>
  <c r="AN62" i="41"/>
  <c r="AJ74" i="41"/>
  <c r="AI74" i="41"/>
  <c r="AE62" i="41"/>
  <c r="AD68" i="41"/>
  <c r="AA68" i="41"/>
  <c r="Y68" i="41"/>
  <c r="X68" i="41"/>
  <c r="W74" i="41"/>
  <c r="V74" i="41"/>
  <c r="R68" i="41"/>
  <c r="Q74" i="41"/>
  <c r="P74" i="41"/>
  <c r="O68" i="41"/>
  <c r="L62" i="41"/>
  <c r="K74" i="41"/>
  <c r="J62" i="41"/>
  <c r="A1" i="41" a="1"/>
  <c r="A1" i="41" s="1"/>
  <c r="C18" i="38" s="1"/>
  <c r="AP28" i="41"/>
  <c r="AQ28" i="41"/>
  <c r="AR28" i="41"/>
  <c r="AS28" i="41"/>
  <c r="AT28" i="41"/>
  <c r="D52" i="39"/>
  <c r="D63" i="39" s="1"/>
  <c r="E50" i="39"/>
  <c r="E61" i="39"/>
  <c r="E53" i="39"/>
  <c r="E64" i="39" s="1"/>
  <c r="E54" i="39"/>
  <c r="E65" i="39"/>
  <c r="E55" i="39"/>
  <c r="E66" i="39" s="1"/>
  <c r="E56" i="39"/>
  <c r="E67" i="39" s="1"/>
  <c r="I28" i="41"/>
  <c r="J28" i="41"/>
  <c r="K28" i="41"/>
  <c r="L28" i="41"/>
  <c r="M28" i="41"/>
  <c r="N28" i="41"/>
  <c r="O28" i="41"/>
  <c r="P28" i="41"/>
  <c r="Q28" i="41"/>
  <c r="R28" i="41"/>
  <c r="S28" i="41"/>
  <c r="T28" i="41"/>
  <c r="U28" i="41"/>
  <c r="V28" i="41"/>
  <c r="W28" i="41"/>
  <c r="X28" i="41"/>
  <c r="Y28" i="41"/>
  <c r="Z28" i="41"/>
  <c r="AA28" i="41"/>
  <c r="AB28" i="41"/>
  <c r="AC28" i="41"/>
  <c r="AD28" i="41"/>
  <c r="AE28" i="41"/>
  <c r="AF28" i="41"/>
  <c r="AG28" i="41"/>
  <c r="AH28" i="41"/>
  <c r="AI28" i="41"/>
  <c r="AJ28" i="41"/>
  <c r="AK28" i="41"/>
  <c r="AL28" i="41"/>
  <c r="AM28" i="41"/>
  <c r="AN28" i="41"/>
  <c r="AO28" i="41"/>
  <c r="H28" i="41"/>
  <c r="G28" i="41"/>
  <c r="E28" i="41"/>
  <c r="E42" i="41" s="1"/>
  <c r="A1" i="40" a="1"/>
  <c r="A1" i="40" s="1"/>
  <c r="C19" i="38" s="1"/>
  <c r="F71" i="39"/>
  <c r="J72" i="39" s="1"/>
  <c r="F54" i="39"/>
  <c r="F65" i="39" s="1"/>
  <c r="F55" i="39"/>
  <c r="F66" i="39" s="1"/>
  <c r="F56" i="39"/>
  <c r="F67" i="39" s="1"/>
  <c r="F53" i="39"/>
  <c r="F64" i="39" s="1"/>
  <c r="F48" i="39"/>
  <c r="F59" i="39" s="1"/>
  <c r="F49" i="39"/>
  <c r="F60" i="39" s="1"/>
  <c r="F50" i="39"/>
  <c r="F61" i="39"/>
  <c r="F51" i="39"/>
  <c r="F62" i="39"/>
  <c r="F47" i="39"/>
  <c r="F58" i="39" s="1"/>
  <c r="E97" i="39"/>
  <c r="E110" i="39" s="1"/>
  <c r="E98" i="39"/>
  <c r="E111" i="39" s="1"/>
  <c r="E99" i="39"/>
  <c r="E112" i="39" s="1"/>
  <c r="E88" i="39"/>
  <c r="E101" i="39" s="1"/>
  <c r="E89" i="39"/>
  <c r="E102" i="39" s="1"/>
  <c r="E90" i="39"/>
  <c r="E103" i="39" s="1"/>
  <c r="E91" i="39"/>
  <c r="E104" i="39" s="1"/>
  <c r="E92" i="39"/>
  <c r="E105" i="39" s="1"/>
  <c r="E93" i="39"/>
  <c r="E106" i="39" s="1"/>
  <c r="E94" i="39"/>
  <c r="E107" i="39" s="1"/>
  <c r="E95" i="39"/>
  <c r="E108" i="39" s="1"/>
  <c r="E96" i="39"/>
  <c r="E109" i="39" s="1"/>
  <c r="J5" i="39"/>
  <c r="K5" i="39" s="1"/>
  <c r="E51" i="39"/>
  <c r="E62" i="39" s="1"/>
  <c r="E48" i="39"/>
  <c r="E59" i="39" s="1"/>
  <c r="E49" i="39"/>
  <c r="E60" i="39" s="1"/>
  <c r="E47" i="39"/>
  <c r="E58" i="39" s="1"/>
  <c r="H15" i="41"/>
  <c r="I15" i="41"/>
  <c r="J15" i="41"/>
  <c r="K116" i="39"/>
  <c r="K15" i="41"/>
  <c r="L15" i="41"/>
  <c r="M116" i="39"/>
  <c r="N116" i="39"/>
  <c r="G15" i="41"/>
  <c r="A1" i="39" a="1"/>
  <c r="A1" i="39" s="1"/>
  <c r="C20" i="38" s="1"/>
  <c r="R69" i="41" l="1" a="1"/>
  <c r="R69" i="41" s="1"/>
  <c r="C75" i="41"/>
  <c r="AS75" i="41" s="1" a="1"/>
  <c r="AS75" i="41" s="1"/>
  <c r="Q69" i="41" a="1"/>
  <c r="Q69" i="41" s="1"/>
  <c r="I69" i="41" a="1"/>
  <c r="I69" i="41" s="1"/>
  <c r="AA69" i="41" a="1"/>
  <c r="AA69" i="41" s="1"/>
  <c r="AP69" i="41" a="1"/>
  <c r="AP69" i="41" s="1"/>
  <c r="P69" i="41" a="1"/>
  <c r="P69" i="41" s="1"/>
  <c r="AB69" i="41" a="1"/>
  <c r="AB69" i="41" s="1"/>
  <c r="E34" i="41"/>
  <c r="AN69" i="41" a="1"/>
  <c r="AN69" i="41" s="1"/>
  <c r="AL75" i="41" a="1"/>
  <c r="AL75" i="41" s="1"/>
  <c r="AO68" i="41"/>
  <c r="AO62" i="41"/>
  <c r="AS69" i="41" a="1"/>
  <c r="AS69" i="41" s="1"/>
  <c r="AR69" i="41" a="1"/>
  <c r="AR69" i="41" s="1"/>
  <c r="H41" i="41"/>
  <c r="I41" i="41" s="1"/>
  <c r="L41" i="41"/>
  <c r="Q41" i="41" s="1"/>
  <c r="V41" i="41" s="1"/>
  <c r="AA41" i="41" s="1"/>
  <c r="AF41" i="41" s="1"/>
  <c r="H75" i="41" a="1"/>
  <c r="H75" i="41" s="1"/>
  <c r="P62" i="41"/>
  <c r="T75" i="41" a="1"/>
  <c r="T75" i="41" s="1"/>
  <c r="AI69" i="41" a="1"/>
  <c r="AI69" i="41" s="1"/>
  <c r="AE68" i="41"/>
  <c r="L69" i="41" a="1"/>
  <c r="L69" i="41" s="1"/>
  <c r="AC69" i="41" a="1"/>
  <c r="AC69" i="41" s="1"/>
  <c r="O69" i="41" a="1"/>
  <c r="O69" i="41" s="1"/>
  <c r="AN70" i="41" a="1"/>
  <c r="AN70" i="41" s="1"/>
  <c r="AF69" i="41" a="1"/>
  <c r="AF69" i="41" s="1"/>
  <c r="AG69" i="41" a="1"/>
  <c r="AG69" i="41" s="1"/>
  <c r="S69" i="41" a="1"/>
  <c r="S69" i="41" s="1"/>
  <c r="AM69" i="41" a="1"/>
  <c r="AM69" i="41" s="1"/>
  <c r="AO69" i="41" a="1"/>
  <c r="AO69" i="41" s="1"/>
  <c r="U69" i="41" a="1"/>
  <c r="U69" i="41" s="1"/>
  <c r="Z69" i="41" a="1"/>
  <c r="Z69" i="41" s="1"/>
  <c r="T69" i="41" a="1"/>
  <c r="T69" i="41" s="1"/>
  <c r="AL69" i="41" a="1"/>
  <c r="AL69" i="41" s="1"/>
  <c r="I71" i="41" a="1"/>
  <c r="I71" i="41" s="1"/>
  <c r="AE74" i="41"/>
  <c r="G71" i="41" a="1"/>
  <c r="G71" i="41" s="1"/>
  <c r="AE71" i="41" a="1"/>
  <c r="AE71" i="41" s="1"/>
  <c r="AC70" i="41" a="1"/>
  <c r="AC70" i="41" s="1"/>
  <c r="E33" i="41"/>
  <c r="R74" i="41"/>
  <c r="O72" i="41" a="1"/>
  <c r="O72" i="41" s="1"/>
  <c r="AS70" i="41" a="1"/>
  <c r="AS70" i="41" s="1"/>
  <c r="Y72" i="41" a="1"/>
  <c r="Y72" i="41" s="1"/>
  <c r="J70" i="41" a="1"/>
  <c r="J70" i="41" s="1"/>
  <c r="AK72" i="41" a="1"/>
  <c r="AK72" i="41" s="1"/>
  <c r="AT71" i="41" a="1"/>
  <c r="AT71" i="41" s="1"/>
  <c r="L68" i="41"/>
  <c r="AN74" i="41"/>
  <c r="AH75" i="41" a="1"/>
  <c r="AH75" i="41" s="1"/>
  <c r="W71" i="41" a="1"/>
  <c r="W71" i="41" s="1"/>
  <c r="AS68" i="41"/>
  <c r="AS74" i="41"/>
  <c r="V70" i="41" a="1"/>
  <c r="V70" i="41" s="1"/>
  <c r="X62" i="41"/>
  <c r="AB70" i="41" a="1"/>
  <c r="AB70" i="41" s="1"/>
  <c r="AI68" i="41"/>
  <c r="O74" i="41"/>
  <c r="X74" i="41"/>
  <c r="O62" i="41"/>
  <c r="AC75" i="41" a="1"/>
  <c r="AC75" i="41" s="1"/>
  <c r="G70" i="41" a="1"/>
  <c r="G70" i="41" s="1"/>
  <c r="R62" i="41"/>
  <c r="AF34" i="41"/>
  <c r="AF33" i="41" s="1"/>
  <c r="AG33" i="41" s="1"/>
  <c r="AH33" i="41" s="1"/>
  <c r="AI33" i="41" s="1"/>
  <c r="AJ33" i="41" s="1"/>
  <c r="S70" i="41" a="1"/>
  <c r="S70" i="41" s="1"/>
  <c r="S71" i="41" a="1"/>
  <c r="S71" i="41" s="1"/>
  <c r="X69" i="41" a="1"/>
  <c r="X69" i="41" s="1"/>
  <c r="J68" i="41"/>
  <c r="J74" i="41"/>
  <c r="AK70" i="41" a="1"/>
  <c r="AK70" i="41" s="1"/>
  <c r="AA70" i="41" a="1"/>
  <c r="AA70" i="41" s="1"/>
  <c r="AP70" i="41" a="1"/>
  <c r="AP70" i="41" s="1"/>
  <c r="L74" i="41"/>
  <c r="AD62" i="41"/>
  <c r="V75" i="41" a="1"/>
  <c r="V75" i="41" s="1"/>
  <c r="AE70" i="41" a="1"/>
  <c r="AE70" i="41" s="1"/>
  <c r="AJ69" i="41" a="1"/>
  <c r="AJ69" i="41" s="1"/>
  <c r="G62" i="41"/>
  <c r="G74" i="41"/>
  <c r="G68" i="41"/>
  <c r="H62" i="41"/>
  <c r="H74" i="41"/>
  <c r="H68" i="41"/>
  <c r="AF62" i="41"/>
  <c r="AF68" i="41"/>
  <c r="AF74" i="41"/>
  <c r="AR62" i="41"/>
  <c r="AR74" i="41"/>
  <c r="AR68" i="41"/>
  <c r="U74" i="41"/>
  <c r="U62" i="41"/>
  <c r="AG74" i="41"/>
  <c r="AG62" i="41"/>
  <c r="AG68" i="41"/>
  <c r="V68" i="41"/>
  <c r="V62" i="41"/>
  <c r="AH62" i="41"/>
  <c r="AH74" i="41"/>
  <c r="AH68" i="41"/>
  <c r="AT74" i="41"/>
  <c r="AT68" i="41"/>
  <c r="Q34" i="41"/>
  <c r="Q33" i="41" s="1"/>
  <c r="R33" i="41" s="1"/>
  <c r="S33" i="41" s="1"/>
  <c r="T33" i="41" s="1"/>
  <c r="U33" i="41" s="1"/>
  <c r="AQ74" i="41"/>
  <c r="AI62" i="41"/>
  <c r="AA34" i="41"/>
  <c r="AK75" i="41" a="1"/>
  <c r="AK75" i="41" s="1"/>
  <c r="AO75" i="41" a="1"/>
  <c r="AO75" i="41" s="1"/>
  <c r="AF75" i="41" a="1"/>
  <c r="AF75" i="41" s="1"/>
  <c r="W68" i="41"/>
  <c r="J69" i="41" a="1"/>
  <c r="J69" i="41" s="1"/>
  <c r="AH69" i="41" a="1"/>
  <c r="AH69" i="41" s="1"/>
  <c r="W62" i="41"/>
  <c r="AJ68" i="41"/>
  <c r="Y74" i="41"/>
  <c r="I75" i="41" a="1"/>
  <c r="I75" i="41" s="1"/>
  <c r="V69" i="41" a="1"/>
  <c r="V69" i="41" s="1"/>
  <c r="M69" i="41" a="1"/>
  <c r="M69" i="41" s="1"/>
  <c r="G69" i="41" a="1"/>
  <c r="G69" i="41" s="1"/>
  <c r="AJ62" i="41"/>
  <c r="AP75" i="41" a="1"/>
  <c r="AP75" i="41" s="1"/>
  <c r="U75" i="41" a="1"/>
  <c r="U75" i="41" s="1"/>
  <c r="AT69" i="41" a="1"/>
  <c r="AT69" i="41" s="1"/>
  <c r="Y69" i="41" a="1"/>
  <c r="Y69" i="41" s="1"/>
  <c r="H69" i="41" a="1"/>
  <c r="H69" i="41" s="1"/>
  <c r="K68" i="41"/>
  <c r="AN68" i="41"/>
  <c r="AN75" i="41" a="1"/>
  <c r="AN75" i="41" s="1"/>
  <c r="K69" i="41" a="1"/>
  <c r="K69" i="41" s="1"/>
  <c r="AK69" i="41" a="1"/>
  <c r="AK69" i="41" s="1"/>
  <c r="AD69" i="41" a="1"/>
  <c r="AD69" i="41" s="1"/>
  <c r="K62" i="41"/>
  <c r="O75" i="41" a="1"/>
  <c r="O75" i="41" s="1"/>
  <c r="S75" i="41" a="1"/>
  <c r="S75" i="41" s="1"/>
  <c r="AQ69" i="41" a="1"/>
  <c r="AQ69" i="41" s="1"/>
  <c r="W69" i="41" a="1"/>
  <c r="W69" i="41" s="1"/>
  <c r="N69" i="41" a="1"/>
  <c r="N69" i="41" s="1"/>
  <c r="AD72" i="41" a="1"/>
  <c r="AD72" i="41" s="1"/>
  <c r="M72" i="41" a="1"/>
  <c r="M72" i="41" s="1"/>
  <c r="AH72" i="41" a="1"/>
  <c r="AH72" i="41" s="1"/>
  <c r="AO72" i="41" a="1"/>
  <c r="AO72" i="41" s="1"/>
  <c r="U72" i="41" a="1"/>
  <c r="U72" i="41" s="1"/>
  <c r="R72" i="41" a="1"/>
  <c r="R72" i="41" s="1"/>
  <c r="AC72" i="41" a="1"/>
  <c r="AC72" i="41" s="1"/>
  <c r="AM72" i="41" a="1"/>
  <c r="AM72" i="41" s="1"/>
  <c r="V72" i="41" a="1"/>
  <c r="V72" i="41" s="1"/>
  <c r="AA72" i="41" a="1"/>
  <c r="AA72" i="41" s="1"/>
  <c r="J72" i="41" a="1"/>
  <c r="J72" i="41" s="1"/>
  <c r="AJ72" i="41" a="1"/>
  <c r="AJ72" i="41" s="1"/>
  <c r="X72" i="41" a="1"/>
  <c r="X72" i="41" s="1"/>
  <c r="C78" i="41"/>
  <c r="L72" i="41" a="1"/>
  <c r="L72" i="41" s="1"/>
  <c r="AB72" i="41" a="1"/>
  <c r="AB72" i="41" s="1"/>
  <c r="S72" i="41" a="1"/>
  <c r="S72" i="41" s="1"/>
  <c r="P72" i="41" a="1"/>
  <c r="P72" i="41" s="1"/>
  <c r="W72" i="41" a="1"/>
  <c r="W72" i="41" s="1"/>
  <c r="AL72" i="41" a="1"/>
  <c r="AL72" i="41" s="1"/>
  <c r="Z72" i="41" a="1"/>
  <c r="Z72" i="41" s="1"/>
  <c r="AN72" i="41" a="1"/>
  <c r="AN72" i="41" s="1"/>
  <c r="AT72" i="41" a="1"/>
  <c r="AT72" i="41" s="1"/>
  <c r="AI72" i="41" a="1"/>
  <c r="AI72" i="41" s="1"/>
  <c r="AQ72" i="41" a="1"/>
  <c r="AQ72" i="41" s="1"/>
  <c r="AP72" i="41" a="1"/>
  <c r="AP72" i="41" s="1"/>
  <c r="AR72" i="41" a="1"/>
  <c r="AR72" i="41" s="1"/>
  <c r="AG72" i="41" a="1"/>
  <c r="AG72" i="41" s="1"/>
  <c r="K72" i="41" a="1"/>
  <c r="K72" i="41" s="1"/>
  <c r="AF72" i="41" a="1"/>
  <c r="AF72" i="41" s="1"/>
  <c r="AS72" i="41" a="1"/>
  <c r="AS72" i="41" s="1"/>
  <c r="AE72" i="41" a="1"/>
  <c r="AE72" i="41" s="1"/>
  <c r="G72" i="41" a="1"/>
  <c r="G72" i="41" s="1"/>
  <c r="Q72" i="41" a="1"/>
  <c r="Q72" i="41" s="1"/>
  <c r="T72" i="41" a="1"/>
  <c r="T72" i="41" s="1"/>
  <c r="H72" i="41" a="1"/>
  <c r="H72" i="41" s="1"/>
  <c r="AM68" i="41"/>
  <c r="AM74" i="41"/>
  <c r="AM62" i="41"/>
  <c r="M68" i="41"/>
  <c r="M62" i="41"/>
  <c r="M74" i="41"/>
  <c r="AK62" i="41"/>
  <c r="AK74" i="41"/>
  <c r="AK68" i="41"/>
  <c r="V71" i="41" a="1"/>
  <c r="V71" i="41" s="1"/>
  <c r="AP71" i="41" a="1"/>
  <c r="AP71" i="41" s="1"/>
  <c r="P71" i="41" a="1"/>
  <c r="P71" i="41" s="1"/>
  <c r="M71" i="41" a="1"/>
  <c r="M71" i="41" s="1"/>
  <c r="AA71" i="41" a="1"/>
  <c r="AA71" i="41" s="1"/>
  <c r="U71" i="41" a="1"/>
  <c r="U71" i="41" s="1"/>
  <c r="AD71" i="41" a="1"/>
  <c r="AD71" i="41" s="1"/>
  <c r="AM71" i="41" a="1"/>
  <c r="AM71" i="41" s="1"/>
  <c r="R71" i="41" a="1"/>
  <c r="R71" i="41" s="1"/>
  <c r="AS71" i="41" a="1"/>
  <c r="AS71" i="41" s="1"/>
  <c r="C77" i="41"/>
  <c r="AN71" i="41" a="1"/>
  <c r="AN71" i="41" s="1"/>
  <c r="AK71" i="41" a="1"/>
  <c r="AK71" i="41" s="1"/>
  <c r="AB71" i="41" a="1"/>
  <c r="AB71" i="41" s="1"/>
  <c r="AJ71" i="41" a="1"/>
  <c r="AJ71" i="41" s="1"/>
  <c r="AF71" i="41" a="1"/>
  <c r="AF71" i="41" s="1"/>
  <c r="O71" i="41" a="1"/>
  <c r="O71" i="41" s="1"/>
  <c r="AI71" i="41" a="1"/>
  <c r="AI71" i="41" s="1"/>
  <c r="Y71" i="41" a="1"/>
  <c r="Y71" i="41" s="1"/>
  <c r="H71" i="41" a="1"/>
  <c r="H71" i="41" s="1"/>
  <c r="Z71" i="41" a="1"/>
  <c r="Z71" i="41" s="1"/>
  <c r="X71" i="41" a="1"/>
  <c r="X71" i="41" s="1"/>
  <c r="AO71" i="41" a="1"/>
  <c r="AO71" i="41" s="1"/>
  <c r="N71" i="41" a="1"/>
  <c r="N71" i="41" s="1"/>
  <c r="L71" i="41" a="1"/>
  <c r="L71" i="41" s="1"/>
  <c r="AC71" i="41" a="1"/>
  <c r="AC71" i="41" s="1"/>
  <c r="K71" i="41" a="1"/>
  <c r="K71" i="41" s="1"/>
  <c r="Q71" i="41" a="1"/>
  <c r="Q71" i="41" s="1"/>
  <c r="J71" i="41" a="1"/>
  <c r="J71" i="41" s="1"/>
  <c r="AR71" i="41" a="1"/>
  <c r="AR71" i="41" s="1"/>
  <c r="T71" i="41" a="1"/>
  <c r="T71" i="41" s="1"/>
  <c r="AL71" i="41" a="1"/>
  <c r="AL71" i="41" s="1"/>
  <c r="AG71" i="41" a="1"/>
  <c r="AG71" i="41" s="1"/>
  <c r="Y62" i="41"/>
  <c r="N74" i="41"/>
  <c r="N68" i="41"/>
  <c r="N62" i="41"/>
  <c r="Z62" i="41"/>
  <c r="Z68" i="41"/>
  <c r="Z74" i="41"/>
  <c r="AL74" i="41"/>
  <c r="AL68" i="41"/>
  <c r="AL62" i="41"/>
  <c r="AK34" i="41"/>
  <c r="AA62" i="41"/>
  <c r="AA74" i="41"/>
  <c r="L34" i="41"/>
  <c r="AH71" i="41" a="1"/>
  <c r="AH71" i="41" s="1"/>
  <c r="P70" i="41" a="1"/>
  <c r="P70" i="41" s="1"/>
  <c r="L70" i="41" a="1"/>
  <c r="L70" i="41" s="1"/>
  <c r="AR70" i="41" a="1"/>
  <c r="AR70" i="41" s="1"/>
  <c r="AH70" i="41" a="1"/>
  <c r="AH70" i="41" s="1"/>
  <c r="AT70" i="41" a="1"/>
  <c r="AT70" i="41" s="1"/>
  <c r="AF70" i="41" a="1"/>
  <c r="AF70" i="41" s="1"/>
  <c r="AL70" i="41" a="1"/>
  <c r="AL70" i="41" s="1"/>
  <c r="M70" i="41" a="1"/>
  <c r="M70" i="41" s="1"/>
  <c r="T70" i="41" a="1"/>
  <c r="T70" i="41" s="1"/>
  <c r="Z70" i="41" a="1"/>
  <c r="Z70" i="41" s="1"/>
  <c r="AM70" i="41" a="1"/>
  <c r="AM70" i="41" s="1"/>
  <c r="AG70" i="41" a="1"/>
  <c r="AG70" i="41" s="1"/>
  <c r="AD70" i="41" a="1"/>
  <c r="AD70" i="41" s="1"/>
  <c r="R70" i="41" a="1"/>
  <c r="R70" i="41" s="1"/>
  <c r="Q70" i="41" a="1"/>
  <c r="Q70" i="41" s="1"/>
  <c r="N70" i="41" a="1"/>
  <c r="N70" i="41" s="1"/>
  <c r="I70" i="41" a="1"/>
  <c r="I70" i="41" s="1"/>
  <c r="W70" i="41" a="1"/>
  <c r="W70" i="41" s="1"/>
  <c r="K70" i="41" a="1"/>
  <c r="K70" i="41" s="1"/>
  <c r="C76" i="41"/>
  <c r="H70" i="41" a="1"/>
  <c r="H70" i="41" s="1"/>
  <c r="O70" i="41" a="1"/>
  <c r="O70" i="41" s="1"/>
  <c r="AJ70" i="41" a="1"/>
  <c r="AJ70" i="41" s="1"/>
  <c r="AQ70" i="41" a="1"/>
  <c r="AQ70" i="41" s="1"/>
  <c r="AO70" i="41" a="1"/>
  <c r="AO70" i="41" s="1"/>
  <c r="Y70" i="41" a="1"/>
  <c r="Y70" i="41" s="1"/>
  <c r="U70" i="41" a="1"/>
  <c r="U70" i="41" s="1"/>
  <c r="AI70" i="41" a="1"/>
  <c r="AI70" i="41" s="1"/>
  <c r="G42" i="41"/>
  <c r="I72" i="41" a="1"/>
  <c r="I72" i="41" s="1"/>
  <c r="AB68" i="41"/>
  <c r="AB62" i="41"/>
  <c r="AB74" i="41"/>
  <c r="P68" i="41"/>
  <c r="Q68" i="41"/>
  <c r="Q62" i="41"/>
  <c r="AP62" i="41"/>
  <c r="S68" i="41"/>
  <c r="S74" i="41"/>
  <c r="S62" i="41"/>
  <c r="AP68" i="41"/>
  <c r="T74" i="41"/>
  <c r="T62" i="41"/>
  <c r="T68" i="41"/>
  <c r="I74" i="41"/>
  <c r="I68" i="41"/>
  <c r="I62" i="41"/>
  <c r="G34" i="41"/>
  <c r="AC62" i="41"/>
  <c r="AC68" i="41"/>
  <c r="AC74" i="41"/>
  <c r="V34" i="41"/>
  <c r="AP34" i="41"/>
  <c r="U68" i="41"/>
  <c r="AQ62" i="41"/>
  <c r="AD74" i="41"/>
  <c r="AB75" i="41" a="1"/>
  <c r="AB75" i="41" s="1"/>
  <c r="AT62" i="41"/>
  <c r="AE75" i="41" a="1"/>
  <c r="AE75" i="41" s="1"/>
  <c r="L116" i="39"/>
  <c r="J116" i="39"/>
  <c r="I116" i="39"/>
  <c r="H116" i="39"/>
  <c r="G116" i="39"/>
  <c r="E125" i="39"/>
  <c r="E139" i="39" s="1"/>
  <c r="E153" i="39" s="1"/>
  <c r="E126" i="39"/>
  <c r="E140" i="39" s="1"/>
  <c r="E154" i="39" s="1"/>
  <c r="E127" i="39"/>
  <c r="E141" i="39" s="1"/>
  <c r="E155" i="39" s="1"/>
  <c r="AA75" i="41" l="1" a="1"/>
  <c r="AA75" i="41" s="1"/>
  <c r="Y75" i="41" a="1"/>
  <c r="Y75" i="41" s="1"/>
  <c r="L75" i="41" a="1"/>
  <c r="L75" i="41" s="1"/>
  <c r="Z75" i="41" a="1"/>
  <c r="Z75" i="41" s="1"/>
  <c r="AD75" i="41" a="1"/>
  <c r="AD75" i="41" s="1"/>
  <c r="AM75" i="41" a="1"/>
  <c r="AM75" i="41" s="1"/>
  <c r="AG75" i="41" a="1"/>
  <c r="AG75" i="41" s="1"/>
  <c r="W75" i="41" a="1"/>
  <c r="W75" i="41" s="1"/>
  <c r="J75" i="41" a="1"/>
  <c r="J75" i="41" s="1"/>
  <c r="P75" i="41" a="1"/>
  <c r="P75" i="41" s="1"/>
  <c r="AI75" i="41" a="1"/>
  <c r="AI75" i="41" s="1"/>
  <c r="Q75" i="41" a="1"/>
  <c r="Q75" i="41" s="1"/>
  <c r="AQ75" i="41" a="1"/>
  <c r="AQ75" i="41" s="1"/>
  <c r="X75" i="41" a="1"/>
  <c r="X75" i="41" s="1"/>
  <c r="N75" i="41" a="1"/>
  <c r="N75" i="41" s="1"/>
  <c r="AR75" i="41" a="1"/>
  <c r="AR75" i="41" s="1"/>
  <c r="K75" i="41" a="1"/>
  <c r="K75" i="41" s="1"/>
  <c r="R75" i="41" a="1"/>
  <c r="R75" i="41" s="1"/>
  <c r="AJ75" i="41" a="1"/>
  <c r="AJ75" i="41" s="1"/>
  <c r="G75" i="41" a="1"/>
  <c r="G75" i="41" s="1"/>
  <c r="M75" i="41" a="1"/>
  <c r="M75" i="41" s="1"/>
  <c r="AT75" i="41" a="1"/>
  <c r="AT75" i="41" s="1"/>
  <c r="AA42" i="41"/>
  <c r="V42" i="41"/>
  <c r="AG34" i="41"/>
  <c r="AH34" i="41" s="1"/>
  <c r="AI34" i="41" s="1"/>
  <c r="AJ34" i="41" s="1"/>
  <c r="M41" i="41"/>
  <c r="R41" i="41" s="1"/>
  <c r="W41" i="41" s="1"/>
  <c r="AB41" i="41" s="1"/>
  <c r="AG41" i="41" s="1"/>
  <c r="AL41" i="41" s="1"/>
  <c r="Q42" i="41"/>
  <c r="H42" i="41"/>
  <c r="L42" i="41"/>
  <c r="R34" i="41"/>
  <c r="S34" i="41" s="1"/>
  <c r="T34" i="41" s="1"/>
  <c r="U34" i="41" s="1"/>
  <c r="AB34" i="41"/>
  <c r="AC34" i="41" s="1"/>
  <c r="AD34" i="41" s="1"/>
  <c r="AE34" i="41" s="1"/>
  <c r="AA33" i="41"/>
  <c r="AB33" i="41" s="1"/>
  <c r="AC33" i="41" s="1"/>
  <c r="AD33" i="41" s="1"/>
  <c r="AE33" i="41" s="1"/>
  <c r="AK33" i="41"/>
  <c r="AL33" i="41" s="1"/>
  <c r="AM33" i="41" s="1"/>
  <c r="AN33" i="41" s="1"/>
  <c r="AO33" i="41" s="1"/>
  <c r="AL34" i="41"/>
  <c r="AM34" i="41" s="1"/>
  <c r="AN34" i="41" s="1"/>
  <c r="AO34" i="41" s="1"/>
  <c r="G33" i="41"/>
  <c r="H33" i="41" s="1"/>
  <c r="I33" i="41" s="1"/>
  <c r="J33" i="41" s="1"/>
  <c r="K33" i="41" s="1"/>
  <c r="H34" i="41"/>
  <c r="I34" i="41" s="1"/>
  <c r="J34" i="41" s="1"/>
  <c r="K34" i="41" s="1"/>
  <c r="AS78" i="41" a="1"/>
  <c r="AS78" i="41" s="1"/>
  <c r="AN78" i="41" a="1"/>
  <c r="AN78" i="41" s="1"/>
  <c r="AL78" i="41" a="1"/>
  <c r="AL78" i="41" s="1"/>
  <c r="K78" i="41" a="1"/>
  <c r="K78" i="41" s="1"/>
  <c r="AH78" i="41" a="1"/>
  <c r="AH78" i="41" s="1"/>
  <c r="U78" i="41" a="1"/>
  <c r="U78" i="41" s="1"/>
  <c r="P78" i="41" a="1"/>
  <c r="P78" i="41" s="1"/>
  <c r="AI78" i="41" a="1"/>
  <c r="AI78" i="41" s="1"/>
  <c r="AT78" i="41" a="1"/>
  <c r="AT78" i="41" s="1"/>
  <c r="AG78" i="41" a="1"/>
  <c r="AG78" i="41" s="1"/>
  <c r="AB78" i="41" a="1"/>
  <c r="AB78" i="41" s="1"/>
  <c r="AA78" i="41" a="1"/>
  <c r="AA78" i="41" s="1"/>
  <c r="AK78" i="41" a="1"/>
  <c r="AK78" i="41" s="1"/>
  <c r="AJ78" i="41" a="1"/>
  <c r="AJ78" i="41" s="1"/>
  <c r="AF78" i="41" a="1"/>
  <c r="AF78" i="41" s="1"/>
  <c r="V78" i="41" a="1"/>
  <c r="V78" i="41" s="1"/>
  <c r="O78" i="41" a="1"/>
  <c r="O78" i="41" s="1"/>
  <c r="AD78" i="41" a="1"/>
  <c r="AD78" i="41" s="1"/>
  <c r="N78" i="41" a="1"/>
  <c r="N78" i="41" s="1"/>
  <c r="AR78" i="41" a="1"/>
  <c r="AR78" i="41" s="1"/>
  <c r="R78" i="41" a="1"/>
  <c r="R78" i="41" s="1"/>
  <c r="M78" i="41" a="1"/>
  <c r="M78" i="41" s="1"/>
  <c r="T78" i="41" a="1"/>
  <c r="T78" i="41" s="1"/>
  <c r="AO78" i="41" a="1"/>
  <c r="AO78" i="41" s="1"/>
  <c r="I78" i="41" a="1"/>
  <c r="I78" i="41" s="1"/>
  <c r="X78" i="41" a="1"/>
  <c r="X78" i="41" s="1"/>
  <c r="AE78" i="41" a="1"/>
  <c r="AE78" i="41" s="1"/>
  <c r="W78" i="41" a="1"/>
  <c r="W78" i="41" s="1"/>
  <c r="AP78" i="41" a="1"/>
  <c r="AP78" i="41" s="1"/>
  <c r="J78" i="41" a="1"/>
  <c r="J78" i="41" s="1"/>
  <c r="Z78" i="41" a="1"/>
  <c r="Z78" i="41" s="1"/>
  <c r="H78" i="41" a="1"/>
  <c r="H78" i="41" s="1"/>
  <c r="S78" i="41" a="1"/>
  <c r="S78" i="41" s="1"/>
  <c r="G78" i="41" a="1"/>
  <c r="G78" i="41" s="1"/>
  <c r="AC78" i="41" a="1"/>
  <c r="AC78" i="41" s="1"/>
  <c r="Q78" i="41" a="1"/>
  <c r="Q78" i="41" s="1"/>
  <c r="AM78" i="41" a="1"/>
  <c r="AM78" i="41" s="1"/>
  <c r="L78" i="41" a="1"/>
  <c r="L78" i="41" s="1"/>
  <c r="Y78" i="41" a="1"/>
  <c r="Y78" i="41" s="1"/>
  <c r="AQ78" i="41" a="1"/>
  <c r="AQ78" i="41" s="1"/>
  <c r="AP33" i="41"/>
  <c r="AQ33" i="41" s="1"/>
  <c r="AR33" i="41" s="1"/>
  <c r="AS33" i="41" s="1"/>
  <c r="AT33" i="41" s="1"/>
  <c r="AQ34" i="41"/>
  <c r="AR34" i="41" s="1"/>
  <c r="AS34" i="41" s="1"/>
  <c r="AT34" i="41" s="1"/>
  <c r="L33" i="41"/>
  <c r="M33" i="41" s="1"/>
  <c r="N33" i="41" s="1"/>
  <c r="O33" i="41" s="1"/>
  <c r="P33" i="41" s="1"/>
  <c r="M34" i="41"/>
  <c r="N34" i="41" s="1"/>
  <c r="O34" i="41" s="1"/>
  <c r="P34" i="41" s="1"/>
  <c r="AK41" i="41"/>
  <c r="AF42" i="41"/>
  <c r="W34" i="41"/>
  <c r="X34" i="41" s="1"/>
  <c r="Y34" i="41" s="1"/>
  <c r="Z34" i="41" s="1"/>
  <c r="V33" i="41"/>
  <c r="W33" i="41" s="1"/>
  <c r="X33" i="41" s="1"/>
  <c r="Y33" i="41" s="1"/>
  <c r="Z33" i="41" s="1"/>
  <c r="N41" i="41"/>
  <c r="I42" i="41"/>
  <c r="J41" i="41"/>
  <c r="AN76" i="41" a="1"/>
  <c r="AN76" i="41" s="1"/>
  <c r="AK76" i="41" a="1"/>
  <c r="AK76" i="41" s="1"/>
  <c r="H76" i="41" a="1"/>
  <c r="H76" i="41" s="1"/>
  <c r="AG76" i="41" a="1"/>
  <c r="AG76" i="41" s="1"/>
  <c r="M76" i="41" a="1"/>
  <c r="M76" i="41" s="1"/>
  <c r="AF76" i="41" a="1"/>
  <c r="AF76" i="41" s="1"/>
  <c r="AB76" i="41" a="1"/>
  <c r="AB76" i="41" s="1"/>
  <c r="Y76" i="41" a="1"/>
  <c r="Y76" i="41" s="1"/>
  <c r="P76" i="41" a="1"/>
  <c r="P76" i="41" s="1"/>
  <c r="G76" i="41" a="1"/>
  <c r="G76" i="41" s="1"/>
  <c r="N76" i="41" a="1"/>
  <c r="N76" i="41" s="1"/>
  <c r="T76" i="41" a="1"/>
  <c r="T76" i="41" s="1"/>
  <c r="AO76" i="41" a="1"/>
  <c r="AO76" i="41" s="1"/>
  <c r="X76" i="41" a="1"/>
  <c r="X76" i="41" s="1"/>
  <c r="AR76" i="41" a="1"/>
  <c r="AR76" i="41" s="1"/>
  <c r="AC76" i="41" a="1"/>
  <c r="AC76" i="41" s="1"/>
  <c r="V76" i="41" a="1"/>
  <c r="V76" i="41" s="1"/>
  <c r="K76" i="41" a="1"/>
  <c r="K76" i="41" s="1"/>
  <c r="AP76" i="41" a="1"/>
  <c r="AP76" i="41" s="1"/>
  <c r="AJ76" i="41" a="1"/>
  <c r="AJ76" i="41" s="1"/>
  <c r="R76" i="41" a="1"/>
  <c r="R76" i="41" s="1"/>
  <c r="AM76" i="41" a="1"/>
  <c r="AM76" i="41" s="1"/>
  <c r="AI76" i="41" a="1"/>
  <c r="AI76" i="41" s="1"/>
  <c r="L76" i="41" a="1"/>
  <c r="L76" i="41" s="1"/>
  <c r="Q76" i="41" a="1"/>
  <c r="Q76" i="41" s="1"/>
  <c r="AT76" i="41" a="1"/>
  <c r="AT76" i="41" s="1"/>
  <c r="U76" i="41" a="1"/>
  <c r="U76" i="41" s="1"/>
  <c r="AD76" i="41" a="1"/>
  <c r="AD76" i="41" s="1"/>
  <c r="J76" i="41" a="1"/>
  <c r="J76" i="41" s="1"/>
  <c r="AE76" i="41" a="1"/>
  <c r="AE76" i="41" s="1"/>
  <c r="AH76" i="41" a="1"/>
  <c r="AH76" i="41" s="1"/>
  <c r="W76" i="41" a="1"/>
  <c r="W76" i="41" s="1"/>
  <c r="AS76" i="41" a="1"/>
  <c r="AS76" i="41" s="1"/>
  <c r="AQ76" i="41" a="1"/>
  <c r="AQ76" i="41" s="1"/>
  <c r="S76" i="41" a="1"/>
  <c r="S76" i="41" s="1"/>
  <c r="AA76" i="41" a="1"/>
  <c r="AA76" i="41" s="1"/>
  <c r="O76" i="41" a="1"/>
  <c r="O76" i="41" s="1"/>
  <c r="AL76" i="41" a="1"/>
  <c r="AL76" i="41" s="1"/>
  <c r="Z76" i="41" a="1"/>
  <c r="Z76" i="41" s="1"/>
  <c r="I76" i="41" a="1"/>
  <c r="I76" i="41" s="1"/>
  <c r="AJ77" i="41" a="1"/>
  <c r="AJ77" i="41" s="1"/>
  <c r="AT77" i="41" a="1"/>
  <c r="AT77" i="41" s="1"/>
  <c r="P77" i="41" a="1"/>
  <c r="P77" i="41" s="1"/>
  <c r="R77" i="41" a="1"/>
  <c r="R77" i="41" s="1"/>
  <c r="L77" i="41" a="1"/>
  <c r="L77" i="41" s="1"/>
  <c r="V77" i="41" a="1"/>
  <c r="V77" i="41" s="1"/>
  <c r="X77" i="41" a="1"/>
  <c r="X77" i="41" s="1"/>
  <c r="AH77" i="41" a="1"/>
  <c r="AH77" i="41" s="1"/>
  <c r="G77" i="41" a="1"/>
  <c r="G77" i="41" s="1"/>
  <c r="Q77" i="41" a="1"/>
  <c r="Q77" i="41" s="1"/>
  <c r="N77" i="41" a="1"/>
  <c r="N77" i="41" s="1"/>
  <c r="AG77" i="41" a="1"/>
  <c r="AG77" i="41" s="1"/>
  <c r="AD77" i="41" a="1"/>
  <c r="AD77" i="41" s="1"/>
  <c r="AI77" i="41" a="1"/>
  <c r="AI77" i="41" s="1"/>
  <c r="U77" i="41" a="1"/>
  <c r="U77" i="41" s="1"/>
  <c r="AC77" i="41" a="1"/>
  <c r="AC77" i="41" s="1"/>
  <c r="I77" i="41" a="1"/>
  <c r="I77" i="41" s="1"/>
  <c r="AB77" i="41" a="1"/>
  <c r="AB77" i="41" s="1"/>
  <c r="AQ77" i="41" a="1"/>
  <c r="AQ77" i="41" s="1"/>
  <c r="AF77" i="41" a="1"/>
  <c r="AF77" i="41" s="1"/>
  <c r="T77" i="41" a="1"/>
  <c r="T77" i="41" s="1"/>
  <c r="S77" i="41" a="1"/>
  <c r="S77" i="41" s="1"/>
  <c r="AK77" i="41" a="1"/>
  <c r="AK77" i="41" s="1"/>
  <c r="W77" i="41" a="1"/>
  <c r="W77" i="41" s="1"/>
  <c r="K77" i="41" a="1"/>
  <c r="K77" i="41" s="1"/>
  <c r="AR77" i="41" a="1"/>
  <c r="AR77" i="41" s="1"/>
  <c r="AA77" i="41" a="1"/>
  <c r="AA77" i="41" s="1"/>
  <c r="AE77" i="41" a="1"/>
  <c r="AE77" i="41" s="1"/>
  <c r="H77" i="41" a="1"/>
  <c r="H77" i="41" s="1"/>
  <c r="O77" i="41" a="1"/>
  <c r="O77" i="41" s="1"/>
  <c r="AN77" i="41" a="1"/>
  <c r="AN77" i="41" s="1"/>
  <c r="AL77" i="41" a="1"/>
  <c r="AL77" i="41" s="1"/>
  <c r="Z77" i="41" a="1"/>
  <c r="Z77" i="41" s="1"/>
  <c r="M77" i="41" a="1"/>
  <c r="M77" i="41" s="1"/>
  <c r="J77" i="41" a="1"/>
  <c r="J77" i="41" s="1"/>
  <c r="AS77" i="41" a="1"/>
  <c r="AS77" i="41" s="1"/>
  <c r="AP77" i="41" a="1"/>
  <c r="AP77" i="41" s="1"/>
  <c r="AO77" i="41" a="1"/>
  <c r="AO77" i="41" s="1"/>
  <c r="AM77" i="41" a="1"/>
  <c r="AM77" i="41" s="1"/>
  <c r="Y77" i="41" a="1"/>
  <c r="Y77" i="41" s="1"/>
  <c r="R42" i="41" l="1"/>
  <c r="M42" i="41"/>
  <c r="AB42" i="41"/>
  <c r="AG42" i="41"/>
  <c r="W42" i="41"/>
  <c r="AP41" i="41"/>
  <c r="AP42" i="41" s="1"/>
  <c r="AK42" i="41"/>
  <c r="AQ41" i="41"/>
  <c r="AQ42" i="41" s="1"/>
  <c r="AL42" i="41"/>
  <c r="K41" i="41"/>
  <c r="O41" i="41"/>
  <c r="J42" i="41"/>
  <c r="S41" i="41"/>
  <c r="N42" i="41"/>
  <c r="X41" i="41" l="1"/>
  <c r="S42" i="41"/>
  <c r="T41" i="41"/>
  <c r="O42" i="41"/>
  <c r="P41" i="41"/>
  <c r="K42" i="41"/>
  <c r="P146" i="39"/>
  <c r="P132" i="39"/>
  <c r="P118" i="39"/>
  <c r="U41" i="41" l="1"/>
  <c r="P42" i="41"/>
  <c r="Y41" i="41"/>
  <c r="T42" i="41"/>
  <c r="AC41" i="41"/>
  <c r="X42" i="41"/>
  <c r="P152" i="39"/>
  <c r="P124" i="39"/>
  <c r="P138" i="39"/>
  <c r="Z41" i="41" l="1"/>
  <c r="U42" i="41"/>
  <c r="AH41" i="41"/>
  <c r="AC42" i="41"/>
  <c r="AD41" i="41"/>
  <c r="Y42" i="41"/>
  <c r="AM41" i="41" l="1"/>
  <c r="AH42" i="41"/>
  <c r="AE41" i="41"/>
  <c r="Z42" i="41"/>
  <c r="AI41" i="41"/>
  <c r="AD42" i="41"/>
  <c r="AN41" i="41" l="1"/>
  <c r="AI42" i="41"/>
  <c r="AJ41" i="41"/>
  <c r="AE42" i="41"/>
  <c r="AM42" i="41"/>
  <c r="AR41" i="41"/>
  <c r="AR42" i="41" s="1"/>
  <c r="AO41" i="41" l="1"/>
  <c r="AJ42" i="41"/>
  <c r="AS41" i="41"/>
  <c r="AS42" i="41" s="1"/>
  <c r="AN42" i="41"/>
  <c r="AT41" i="41" l="1"/>
  <c r="AT42" i="41" s="1"/>
  <c r="AO42" i="41"/>
  <c r="G16" i="41" l="1" a="1"/>
  <c r="G16" i="41" s="1"/>
  <c r="I37" i="41" l="1"/>
  <c r="I43" i="41" s="1"/>
  <c r="G37" i="41"/>
  <c r="G43" i="41" s="1"/>
  <c r="K37" i="41"/>
  <c r="K43" i="41" s="1"/>
  <c r="H37" i="41"/>
  <c r="H43" i="41" s="1"/>
  <c r="J37" i="41"/>
  <c r="J43" i="41" s="1"/>
  <c r="G17" i="41" a="1"/>
  <c r="G17" i="41" s="1"/>
  <c r="I38" i="41" l="1"/>
  <c r="I44" i="41" s="1"/>
  <c r="J38" i="41"/>
  <c r="J44" i="41" s="1"/>
  <c r="H38" i="41"/>
  <c r="H44" i="41" s="1"/>
  <c r="G38" i="41"/>
  <c r="G44" i="41" s="1"/>
  <c r="K38" i="41"/>
  <c r="K44" i="41" s="1"/>
  <c r="G22" i="41"/>
  <c r="G23" i="41" l="1"/>
  <c r="H23" i="41" s="1"/>
  <c r="I23" i="41" s="1"/>
  <c r="J23" i="41" s="1"/>
  <c r="K23" i="41" s="1"/>
  <c r="H22" i="41"/>
  <c r="G24" i="41" l="1"/>
  <c r="G25" i="41"/>
  <c r="G48" i="41" s="1"/>
  <c r="H25" i="41"/>
  <c r="H48" i="41" s="1"/>
  <c r="I22" i="41"/>
  <c r="H24" i="41"/>
  <c r="I24" i="41" l="1"/>
  <c r="I25" i="41"/>
  <c r="I48" i="41" s="1"/>
  <c r="J22" i="41"/>
  <c r="J24" i="41" l="1"/>
  <c r="K22" i="41"/>
  <c r="J25" i="41"/>
  <c r="J48" i="41" s="1"/>
  <c r="H16" i="41" a="1"/>
  <c r="H16" i="41" s="1"/>
  <c r="H17" i="41" a="1"/>
  <c r="H17" i="41" s="1"/>
  <c r="P38" i="41" l="1"/>
  <c r="P44" i="41" s="1"/>
  <c r="N38" i="41"/>
  <c r="N44" i="41" s="1"/>
  <c r="M38" i="41"/>
  <c r="M44" i="41" s="1"/>
  <c r="L38" i="41"/>
  <c r="L44" i="41" s="1"/>
  <c r="O38" i="41"/>
  <c r="O44" i="41" s="1"/>
  <c r="K25" i="41"/>
  <c r="K48" i="41" s="1"/>
  <c r="K24" i="41"/>
  <c r="M37" i="41"/>
  <c r="M43" i="41" s="1"/>
  <c r="N37" i="41"/>
  <c r="N43" i="41" s="1"/>
  <c r="L37" i="41"/>
  <c r="L43" i="41" s="1"/>
  <c r="P37" i="41"/>
  <c r="P43" i="41" s="1"/>
  <c r="O37" i="41"/>
  <c r="O43" i="41" s="1"/>
  <c r="L22" i="41" l="1"/>
  <c r="M22" i="41" s="1"/>
  <c r="L23" i="41"/>
  <c r="M23" i="41" s="1"/>
  <c r="N23" i="41" s="1"/>
  <c r="O23" i="41" s="1"/>
  <c r="P23" i="41" s="1"/>
  <c r="L24" i="41" l="1"/>
  <c r="L25" i="41"/>
  <c r="L48" i="41" s="1"/>
  <c r="M24" i="41"/>
  <c r="N22" i="41"/>
  <c r="M25" i="41"/>
  <c r="M48" i="41" s="1"/>
  <c r="N24" i="41" l="1"/>
  <c r="O22" i="41"/>
  <c r="N25" i="41"/>
  <c r="N48" i="41" s="1"/>
  <c r="I16" i="41" a="1"/>
  <c r="I16" i="41" s="1"/>
  <c r="R37" i="41" l="1"/>
  <c r="R43" i="41" s="1"/>
  <c r="Q37" i="41"/>
  <c r="Q43" i="41" s="1"/>
  <c r="U37" i="41"/>
  <c r="U43" i="41" s="1"/>
  <c r="S37" i="41"/>
  <c r="S43" i="41" s="1"/>
  <c r="T37" i="41"/>
  <c r="T43" i="41" s="1"/>
  <c r="P22" i="41"/>
  <c r="O25" i="41"/>
  <c r="O48" i="41" s="1"/>
  <c r="O24" i="41"/>
  <c r="I17" i="41" a="1"/>
  <c r="I17" i="41" s="1"/>
  <c r="T38" i="41" l="1"/>
  <c r="T44" i="41" s="1"/>
  <c r="Q38" i="41"/>
  <c r="Q44" i="41" s="1"/>
  <c r="S38" i="41"/>
  <c r="S44" i="41" s="1"/>
  <c r="R38" i="41"/>
  <c r="R44" i="41" s="1"/>
  <c r="U38" i="41"/>
  <c r="U44" i="41" s="1"/>
  <c r="P24" i="41"/>
  <c r="P25" i="41"/>
  <c r="P48" i="41" s="1"/>
  <c r="Q22" i="41"/>
  <c r="R22" i="41" l="1"/>
  <c r="Q23" i="41"/>
  <c r="R23" i="41" s="1"/>
  <c r="S23" i="41" s="1"/>
  <c r="T23" i="41" s="1"/>
  <c r="U23" i="41" s="1"/>
  <c r="Q24" i="41" l="1"/>
  <c r="Q25" i="41"/>
  <c r="Q48" i="41" s="1"/>
  <c r="S22" i="41"/>
  <c r="R25" i="41"/>
  <c r="R48" i="41" s="1"/>
  <c r="R24" i="41"/>
  <c r="J16" i="41" a="1"/>
  <c r="J16" i="41" s="1"/>
  <c r="Y37" i="41" l="1"/>
  <c r="Y43" i="41" s="1"/>
  <c r="Z37" i="41"/>
  <c r="Z43" i="41" s="1"/>
  <c r="W37" i="41"/>
  <c r="W43" i="41" s="1"/>
  <c r="X37" i="41"/>
  <c r="X43" i="41" s="1"/>
  <c r="V37" i="41"/>
  <c r="V43" i="41" s="1"/>
  <c r="S24" i="41"/>
  <c r="S25" i="41"/>
  <c r="S48" i="41" s="1"/>
  <c r="T22" i="41"/>
  <c r="V22" i="41" l="1"/>
  <c r="W22" i="41" s="1"/>
  <c r="J17" i="41" a="1"/>
  <c r="J17" i="41" s="1"/>
  <c r="T25" i="41"/>
  <c r="T48" i="41" s="1"/>
  <c r="U22" i="41"/>
  <c r="T24" i="41"/>
  <c r="X22" i="41" l="1"/>
  <c r="W38" i="41"/>
  <c r="W44" i="41" s="1"/>
  <c r="Z38" i="41"/>
  <c r="Z44" i="41" s="1"/>
  <c r="Y38" i="41"/>
  <c r="Y44" i="41" s="1"/>
  <c r="X38" i="41"/>
  <c r="X44" i="41" s="1"/>
  <c r="V38" i="41"/>
  <c r="V44" i="41" s="1"/>
  <c r="U24" i="41"/>
  <c r="U25" i="41"/>
  <c r="U48" i="41" s="1"/>
  <c r="V23" i="41" l="1"/>
  <c r="V25" i="41" s="1"/>
  <c r="V48" i="41" s="1"/>
  <c r="Y22" i="41"/>
  <c r="Z22" i="41" l="1"/>
  <c r="W23" i="41"/>
  <c r="V24" i="41"/>
  <c r="K17" i="41" a="1"/>
  <c r="K17" i="41" s="1"/>
  <c r="X23" i="41" l="1"/>
  <c r="W24" i="41"/>
  <c r="W25" i="41"/>
  <c r="W48" i="41" s="1"/>
  <c r="AE38" i="41"/>
  <c r="AE44" i="41" s="1"/>
  <c r="AC38" i="41"/>
  <c r="AC44" i="41" s="1"/>
  <c r="AD38" i="41"/>
  <c r="AD44" i="41" s="1"/>
  <c r="AB38" i="41"/>
  <c r="AB44" i="41" s="1"/>
  <c r="AA38" i="41"/>
  <c r="AA44" i="41" s="1"/>
  <c r="K16" i="41" a="1"/>
  <c r="K16" i="41" s="1"/>
  <c r="AA23" i="41" l="1"/>
  <c r="AB23" i="41" s="1"/>
  <c r="AC23" i="41" s="1"/>
  <c r="AD23" i="41" s="1"/>
  <c r="AE23" i="41" s="1"/>
  <c r="AE37" i="41"/>
  <c r="AE43" i="41" s="1"/>
  <c r="AB37" i="41"/>
  <c r="AB43" i="41" s="1"/>
  <c r="AA37" i="41"/>
  <c r="AA43" i="41" s="1"/>
  <c r="AC37" i="41"/>
  <c r="AC43" i="41" s="1"/>
  <c r="AD37" i="41"/>
  <c r="AD43" i="41" s="1"/>
  <c r="Y23" i="41"/>
  <c r="X24" i="41"/>
  <c r="X25" i="41"/>
  <c r="X48" i="41" s="1"/>
  <c r="AA22" i="41" l="1"/>
  <c r="Z23" i="41"/>
  <c r="Y24" i="41"/>
  <c r="Y25" i="41"/>
  <c r="Y48" i="41" s="1"/>
  <c r="Z24" i="41" l="1"/>
  <c r="Z25" i="41"/>
  <c r="Z48" i="41" s="1"/>
  <c r="AB22" i="41"/>
  <c r="AA25" i="41"/>
  <c r="AA48" i="41" s="1"/>
  <c r="AA24" i="41"/>
  <c r="AC22" i="41" l="1"/>
  <c r="AB25" i="41"/>
  <c r="AB48" i="41" s="1"/>
  <c r="AB24" i="41"/>
  <c r="L16" i="41" a="1"/>
  <c r="L16" i="41" s="1"/>
  <c r="L17" i="41" a="1"/>
  <c r="L17" i="41" s="1"/>
  <c r="AI37" i="41" l="1"/>
  <c r="AI43" i="41" s="1"/>
  <c r="AF37" i="41"/>
  <c r="AF43" i="41" s="1"/>
  <c r="AQ37" i="41"/>
  <c r="AQ43" i="41" s="1"/>
  <c r="AJ37" i="41"/>
  <c r="AJ43" i="41" s="1"/>
  <c r="AP37" i="41"/>
  <c r="AP43" i="41" s="1"/>
  <c r="AN37" i="41"/>
  <c r="AN43" i="41" s="1"/>
  <c r="AT37" i="41"/>
  <c r="AT43" i="41" s="1"/>
  <c r="AS37" i="41"/>
  <c r="AS43" i="41" s="1"/>
  <c r="AK37" i="41"/>
  <c r="AK43" i="41" s="1"/>
  <c r="AG37" i="41"/>
  <c r="AG43" i="41" s="1"/>
  <c r="AH37" i="41"/>
  <c r="AH43" i="41" s="1"/>
  <c r="AL37" i="41"/>
  <c r="AL43" i="41" s="1"/>
  <c r="AO37" i="41"/>
  <c r="AO43" i="41" s="1"/>
  <c r="AR37" i="41"/>
  <c r="AR43" i="41" s="1"/>
  <c r="AM37" i="41"/>
  <c r="AM43" i="41" s="1"/>
  <c r="AP38" i="41"/>
  <c r="AP44" i="41" s="1"/>
  <c r="AO38" i="41"/>
  <c r="AO44" i="41" s="1"/>
  <c r="AG38" i="41"/>
  <c r="AG44" i="41" s="1"/>
  <c r="AQ38" i="41"/>
  <c r="AQ44" i="41" s="1"/>
  <c r="AJ38" i="41"/>
  <c r="AJ44" i="41" s="1"/>
  <c r="AM38" i="41"/>
  <c r="AM44" i="41" s="1"/>
  <c r="AN38" i="41"/>
  <c r="AN44" i="41" s="1"/>
  <c r="AR38" i="41"/>
  <c r="AR44" i="41" s="1"/>
  <c r="AS38" i="41"/>
  <c r="AS44" i="41" s="1"/>
  <c r="AI38" i="41"/>
  <c r="AI44" i="41" s="1"/>
  <c r="AK38" i="41"/>
  <c r="AK44" i="41" s="1"/>
  <c r="AT38" i="41"/>
  <c r="AT44" i="41" s="1"/>
  <c r="AF38" i="41"/>
  <c r="AF44" i="41" s="1"/>
  <c r="AL38" i="41"/>
  <c r="AL44" i="41" s="1"/>
  <c r="AH38" i="41"/>
  <c r="AH44" i="41" s="1"/>
  <c r="AC25" i="41"/>
  <c r="AC48" i="41" s="1"/>
  <c r="AD22" i="41"/>
  <c r="AC24" i="41"/>
  <c r="AK22" i="41" l="1"/>
  <c r="AL22" i="41" s="1"/>
  <c r="AF23" i="41"/>
  <c r="AG23" i="41" s="1"/>
  <c r="AH23" i="41" s="1"/>
  <c r="AI23" i="41" s="1"/>
  <c r="AJ23" i="41" s="1"/>
  <c r="AD25" i="41"/>
  <c r="AD48" i="41" s="1"/>
  <c r="AE22" i="41"/>
  <c r="AD24" i="41"/>
  <c r="AP22" i="41"/>
  <c r="AP23" i="41"/>
  <c r="AQ23" i="41" s="1"/>
  <c r="AR23" i="41" s="1"/>
  <c r="AS23" i="41" s="1"/>
  <c r="AT23" i="41" s="1"/>
  <c r="AK23" i="41"/>
  <c r="AL23" i="41" s="1"/>
  <c r="AM23" i="41" s="1"/>
  <c r="AN23" i="41" s="1"/>
  <c r="AO23" i="41" s="1"/>
  <c r="AF22" i="41"/>
  <c r="AP24" i="41" l="1"/>
  <c r="AP25" i="41"/>
  <c r="AP48" i="41" s="1"/>
  <c r="AQ22" i="41"/>
  <c r="AF24" i="41"/>
  <c r="AF25" i="41"/>
  <c r="AF48" i="41" s="1"/>
  <c r="AG22" i="41"/>
  <c r="AE24" i="41"/>
  <c r="AE25" i="41"/>
  <c r="AE48" i="41" s="1"/>
  <c r="AL25" i="41"/>
  <c r="AL48" i="41" s="1"/>
  <c r="AL24" i="41"/>
  <c r="AM22" i="41"/>
  <c r="AK24" i="41"/>
  <c r="AK25" i="41"/>
  <c r="AK48" i="41" s="1"/>
  <c r="AM25" i="41" l="1"/>
  <c r="AM48" i="41" s="1"/>
  <c r="AM24" i="41"/>
  <c r="AN22" i="41"/>
  <c r="AG24" i="41"/>
  <c r="AG25" i="41"/>
  <c r="AG48" i="41" s="1"/>
  <c r="AH22" i="41"/>
  <c r="AR22" i="41"/>
  <c r="AQ25" i="41"/>
  <c r="AQ48" i="41" s="1"/>
  <c r="AQ24" i="41"/>
  <c r="AH24" i="41" l="1"/>
  <c r="AH25" i="41"/>
  <c r="AH48" i="41" s="1"/>
  <c r="AI22" i="41"/>
  <c r="AR25" i="41"/>
  <c r="AR48" i="41" s="1"/>
  <c r="AR24" i="41"/>
  <c r="AS22" i="41"/>
  <c r="AN24" i="41"/>
  <c r="AO22" i="41"/>
  <c r="AN25" i="41"/>
  <c r="AN48" i="41" s="1"/>
  <c r="AO25" i="41" l="1"/>
  <c r="AO48" i="41" s="1"/>
  <c r="AO24" i="41"/>
  <c r="AT22" i="41"/>
  <c r="AS24" i="41"/>
  <c r="AS25" i="41"/>
  <c r="AS48" i="41" s="1"/>
  <c r="AI25" i="41"/>
  <c r="AI48" i="41" s="1"/>
  <c r="AI24" i="41"/>
  <c r="AJ22" i="41"/>
  <c r="AJ25" i="41" l="1"/>
  <c r="AJ48" i="41" s="1"/>
  <c r="AJ24" i="41"/>
  <c r="AT24" i="41"/>
  <c r="AT25" i="41"/>
  <c r="AT48" i="41" s="1"/>
  <c r="P147" i="39"/>
  <c r="P148" i="39" s="1"/>
  <c r="P119" i="39"/>
  <c r="P120" i="39" s="1"/>
  <c r="P133" i="39"/>
  <c r="P134" i="39" s="1"/>
  <c r="P153" i="39" l="1"/>
  <c r="P154" i="39" s="1"/>
  <c r="P139" i="39"/>
  <c r="P140" i="39" s="1"/>
  <c r="P125" i="39"/>
  <c r="P126" i="39" s="1"/>
  <c r="P155" i="39" l="1"/>
  <c r="P156" i="39" s="1"/>
  <c r="P149" i="39"/>
  <c r="P150" i="39" s="1"/>
  <c r="P141" i="39"/>
  <c r="P142" i="39" s="1"/>
  <c r="P135" i="39"/>
  <c r="P136" i="39" s="1"/>
  <c r="P127" i="39"/>
  <c r="P128" i="39" s="1"/>
  <c r="P121" i="39"/>
  <c r="P122" i="3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<sst xmlns="http://schemas.openxmlformats.org/spreadsheetml/2006/main" count="328" uniqueCount="173">
  <si>
    <t>Notes</t>
  </si>
  <si>
    <t>Assumptions and outputs for DBP's Future of Gas AA6 proposal</t>
  </si>
  <si>
    <t>Structure</t>
  </si>
  <si>
    <t>Long run cost of service estimates for pricing</t>
  </si>
  <si>
    <t>Long run demand estimates for pricing</t>
  </si>
  <si>
    <t>Long run pricing</t>
  </si>
  <si>
    <t>Economic Life cap</t>
  </si>
  <si>
    <t>All values presented in 2024 real</t>
  </si>
  <si>
    <t>Days in year</t>
  </si>
  <si>
    <t>Assumptions</t>
  </si>
  <si>
    <t>Inflation</t>
  </si>
  <si>
    <t>WACC, real</t>
  </si>
  <si>
    <t>Demand profiles</t>
  </si>
  <si>
    <t>Capacity</t>
  </si>
  <si>
    <t>Throughput</t>
  </si>
  <si>
    <t>Long run estimates</t>
  </si>
  <si>
    <t>Discounted COS and demand</t>
  </si>
  <si>
    <t>Tariff allocation</t>
  </si>
  <si>
    <t>COS</t>
  </si>
  <si>
    <t>Nominal Opex; System Use Gas</t>
  </si>
  <si>
    <t>Demand</t>
  </si>
  <si>
    <t>Tariffs</t>
  </si>
  <si>
    <t>Full haul tariff</t>
  </si>
  <si>
    <t>Effective tariff</t>
  </si>
  <si>
    <t>Simulation tariffs</t>
  </si>
  <si>
    <t>Base</t>
  </si>
  <si>
    <t>Alumina On, Reputex carbon price</t>
  </si>
  <si>
    <t>Alumina Off, Reputex carbon price</t>
  </si>
  <si>
    <t>Alumina Off, AER VER carbon price</t>
  </si>
  <si>
    <t>Medium</t>
  </si>
  <si>
    <t>Accelerated</t>
  </si>
  <si>
    <t>End</t>
  </si>
  <si>
    <t>Building block revenues ($m)</t>
  </si>
  <si>
    <t>Regulated asset base ($m)</t>
  </si>
  <si>
    <t>Scenario/Case</t>
  </si>
  <si>
    <t>Access arrangement starting in the year</t>
  </si>
  <si>
    <t>units</t>
  </si>
  <si>
    <t>$/GJ</t>
  </si>
  <si>
    <t>$/t</t>
  </si>
  <si>
    <t>Alumina</t>
  </si>
  <si>
    <t>[0,1]</t>
  </si>
  <si>
    <t>Chemicals</t>
  </si>
  <si>
    <t>SWIS Carbon Intensity</t>
  </si>
  <si>
    <t>CO2-e kg/KWh</t>
  </si>
  <si>
    <t>GridCog</t>
  </si>
  <si>
    <t>%</t>
  </si>
  <si>
    <t>VRE Cost at Total Renewables %</t>
  </si>
  <si>
    <t>$/MWh</t>
  </si>
  <si>
    <t>Electricty Costs</t>
  </si>
  <si>
    <t>Emissions Intensity</t>
  </si>
  <si>
    <t>kg CO2/MWh</t>
  </si>
  <si>
    <t>TJ/day</t>
  </si>
  <si>
    <t>Simulation matrix</t>
  </si>
  <si>
    <t>Notes:</t>
  </si>
  <si>
    <t>Carbon</t>
  </si>
  <si>
    <t>1 is Reputex, 2 is AER VER</t>
  </si>
  <si>
    <t>Demand Outputs</t>
  </si>
  <si>
    <t>Alumina On, AER VER carbon price</t>
  </si>
  <si>
    <t>Long run demand by source</t>
  </si>
  <si>
    <t>Simulation 1</t>
  </si>
  <si>
    <t>Simulation 2</t>
  </si>
  <si>
    <t>Simulation 3</t>
  </si>
  <si>
    <t>Initial</t>
  </si>
  <si>
    <t>Total</t>
  </si>
  <si>
    <t>Long run</t>
  </si>
  <si>
    <t>GPG Capacity</t>
  </si>
  <si>
    <t>GPG Throughput</t>
  </si>
  <si>
    <t>All values presented in 2024 real unless stated otherwise</t>
  </si>
  <si>
    <t>No views or otherwise are expressed by the ERA regarding the above</t>
  </si>
  <si>
    <t>This spreadsheet is for the purposes of presenting aspects of DPB's proposal and approach only</t>
  </si>
  <si>
    <t>DBP Future of Gas AA6 Proposal</t>
  </si>
  <si>
    <t>Nominal Net Cost of Service</t>
  </si>
  <si>
    <t>Charts</t>
  </si>
  <si>
    <t>Simulation:</t>
  </si>
  <si>
    <t>Units</t>
  </si>
  <si>
    <t>$m real</t>
  </si>
  <si>
    <t>$m nominal</t>
  </si>
  <si>
    <t>discount factor</t>
  </si>
  <si>
    <t>$m</t>
  </si>
  <si>
    <t>0 is for alumina continiuing, 1 is for ceasing</t>
  </si>
  <si>
    <t>Discounted Capacity Reservation (DWAT)</t>
  </si>
  <si>
    <t>Discounted Commodity  (DWAT)</t>
  </si>
  <si>
    <t>Capacity Reservation</t>
  </si>
  <si>
    <t>Commodity</t>
  </si>
  <si>
    <t>AA Real Discounting</t>
  </si>
  <si>
    <t>OPEX</t>
  </si>
  <si>
    <t>Opex; System Use Gas</t>
  </si>
  <si>
    <t>Opex; Other Expenses</t>
  </si>
  <si>
    <t>Depreciation</t>
  </si>
  <si>
    <t>Return on Asset</t>
  </si>
  <si>
    <t>Tax</t>
  </si>
  <si>
    <t>Imputation Credits</t>
  </si>
  <si>
    <t>Net Tax</t>
  </si>
  <si>
    <t>Over Depreciation</t>
  </si>
  <si>
    <t>Net Cost of Service</t>
  </si>
  <si>
    <t>less non-reference cost of service</t>
  </si>
  <si>
    <t>add back SUG</t>
  </si>
  <si>
    <t>Total Unsmooth Revenue</t>
  </si>
  <si>
    <t>Opening Value</t>
  </si>
  <si>
    <t>Capex</t>
  </si>
  <si>
    <t>Asset Adjustment, Redundant Assets  &amp; Asset Disposal</t>
  </si>
  <si>
    <t>Closing Value</t>
  </si>
  <si>
    <t>Sim Table</t>
  </si>
  <si>
    <t>Simulation 4</t>
  </si>
  <si>
    <t>Simulation 5</t>
  </si>
  <si>
    <t>Simulation 6</t>
  </si>
  <si>
    <t>Simulation 7</t>
  </si>
  <si>
    <t>Simulation 8</t>
  </si>
  <si>
    <t>Simulation 9</t>
  </si>
  <si>
    <t>Simulation 10</t>
  </si>
  <si>
    <t>Simulation 11</t>
  </si>
  <si>
    <t>Simulation 12</t>
  </si>
  <si>
    <t>Change in Shipper demand</t>
  </si>
  <si>
    <t>Total Ex GPG</t>
  </si>
  <si>
    <t>GPG</t>
  </si>
  <si>
    <t>Wholesale Gas Price per GJ</t>
  </si>
  <si>
    <t>Success</t>
  </si>
  <si>
    <t>Partial Success</t>
  </si>
  <si>
    <t>Failure</t>
  </si>
  <si>
    <t>Reputex</t>
  </si>
  <si>
    <t>AER</t>
  </si>
  <si>
    <t>Mechanical Vapour Recompression</t>
  </si>
  <si>
    <t>Electrified Calcination</t>
  </si>
  <si>
    <t xml:space="preserve">Technical Feasibility </t>
  </si>
  <si>
    <t>Carbon Price per tonne</t>
  </si>
  <si>
    <t>Green Hydrogen</t>
  </si>
  <si>
    <t>SWIS Inputs</t>
  </si>
  <si>
    <t>Output</t>
  </si>
  <si>
    <t>Large scale renewables percentage (energy)</t>
  </si>
  <si>
    <t>Rooftop solar percentage (energy)</t>
  </si>
  <si>
    <t>Total renewables percentage (energy)</t>
  </si>
  <si>
    <t>Gas generation percentage (energy)</t>
  </si>
  <si>
    <t>1 is Base, 2 is Medium, 3 is Accelerated</t>
  </si>
  <si>
    <t>CarbonTP Capacity Charts</t>
  </si>
  <si>
    <t>Reserve capacity multiplier</t>
  </si>
  <si>
    <t>ESOO Targets</t>
  </si>
  <si>
    <t>MW</t>
  </si>
  <si>
    <t>Reserve Capacity to be subtracted  for "Electrification of Large Indsutry"</t>
  </si>
  <si>
    <t>Adjusted ESOO Target</t>
  </si>
  <si>
    <t>BC (&amp; BC_ALT CGGT &amp; BC_NO CCGT)</t>
  </si>
  <si>
    <t>Installed</t>
  </si>
  <si>
    <t>Coal (MW)</t>
  </si>
  <si>
    <t>CCGT (MW)</t>
  </si>
  <si>
    <t>OCGT (MW)</t>
  </si>
  <si>
    <t>Distillate (MW)</t>
  </si>
  <si>
    <t>Landfill/Waster/Bio (MW)</t>
  </si>
  <si>
    <t>Wind (MW)</t>
  </si>
  <si>
    <t>Solar - Large (MW)</t>
  </si>
  <si>
    <t>Battery - Large (MW)</t>
  </si>
  <si>
    <t>Battery - Large (MWh)</t>
  </si>
  <si>
    <t>Battery - Large (Duration of additional capacity /hrs)</t>
  </si>
  <si>
    <t>N/A</t>
  </si>
  <si>
    <t>Solar - Rooftop (MW)</t>
  </si>
  <si>
    <t>Battery - Residential (MWh)</t>
  </si>
  <si>
    <t>`</t>
  </si>
  <si>
    <t>Solar (excl. rooftop) (MW)</t>
  </si>
  <si>
    <t>Battery (excl. residential)  (MW)</t>
  </si>
  <si>
    <t>Demand Side Programs (MW)</t>
  </si>
  <si>
    <t>Large scale renewable</t>
  </si>
  <si>
    <t>Gas</t>
  </si>
  <si>
    <t>CC (&amp; CC_ALT CGGT &amp; CC_NO CCGT)</t>
  </si>
  <si>
    <t>Solar-Large (MW)</t>
  </si>
  <si>
    <t xml:space="preserve">Batteries - Large (MW) </t>
  </si>
  <si>
    <t>Batteries - Large (MWh)</t>
  </si>
  <si>
    <t xml:space="preserve">Scheme - 2 </t>
  </si>
  <si>
    <t>Solar (excl. Rooftop) (MW)</t>
  </si>
  <si>
    <t>Battery (excl. residential) (MW)</t>
  </si>
  <si>
    <t>Batteries - Large (MW)</t>
  </si>
  <si>
    <t>Wind Offshore (MW)</t>
  </si>
  <si>
    <t>Winf Total (MW)</t>
  </si>
  <si>
    <t>CarbonTP SWIS Capacity Assumptions</t>
  </si>
  <si>
    <t xml:space="preserve">Scheme - 1 </t>
  </si>
  <si>
    <t>Scheme - 3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</si>
</sst>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8">
    <numFmt numFmtId="43" formatCode="_-* #,##0.00_-;\-* #,##0.00_-;_-* &quot;-&quot;??_-;_-@_-"/>
    <numFmt numFmtId="164" formatCode="_(* #,##0_);_(* \(#,##0\);_(* &quot;-&quot;_);_(@_)"/>
    <numFmt numFmtId="165" formatCode="_-&quot;£&quot;* #,##0_-;\-&quot;£&quot;* #,##0_-;_-&quot;£&quot;* &quot;-&quot;_-;_-@_-"/>
    <numFmt numFmtId="166" formatCode="_-&quot;£&quot;* #,##0.00_-;\-&quot;£&quot;* #,##0.00_-;_-&quot;£&quot;* &quot;-&quot;??_-;_-@_-"/>
    <numFmt numFmtId="167" formatCode="_-* #,##0_-;* \(#,##0\)_-;_-* &quot;-&quot;??_-;_-@_-"/>
    <numFmt numFmtId="168" formatCode="_(* #,##0.00%_);_(* \(#,##0.00%\);_(* &quot;-&quot;??_);_(@_)"/>
    <numFmt numFmtId="169" formatCode="_(* #,##0.00\x_);_(* \(#,##0.00\x\);_(* &quot;-&quot;??_);_(@_)"/>
    <numFmt numFmtId="170" formatCode="&quot;Fail&quot;;&quot;Fail&quot;;&quot;Ok&quot;"/>
    <numFmt numFmtId="171" formatCode="_(#,##0_)_%;\(#,##0\)_%;_(&quot;–&quot;_)_%;_(@_)_%"/>
    <numFmt numFmtId="172" formatCode="_([$$]#,##0.0_)_%;\([$$]#,##0.0\)_%;_(&quot;–&quot;_)_%;_(@_)_%"/>
    <numFmt numFmtId="173" formatCode="_(#,##0.0%_);\(#,##0.0%\);_(&quot;–&quot;_)_%;_(@_)_%"/>
    <numFmt numFmtId="174" formatCode="_(#,##0.0_)_%;\(#,##0.0\)_%;_(&quot;–&quot;_)_%;_(@_)_%"/>
    <numFmt numFmtId="175" formatCode="_(#,##0.00_)_%;\(#,##0.00\)_%;_(&quot;–&quot;_)_%;_(@_)_%"/>
    <numFmt numFmtId="176" formatCode="_([$$]#,##0.00_)_%;\([$$]#,##0.00\)_%;_(&quot;–&quot;_)_%;_(@_)_%"/>
    <numFmt numFmtId="177" formatCode="&quot;Simulation&quot;\ #"/>
    <numFmt numFmtId="178" formatCode="_(#,##0.000_)_%;\(#,##0.000\)_%;_(&quot;–&quot;_)_%;_(@_)_%"/>
    <numFmt numFmtId="179" formatCode="_-* #,##0_-;\-* #,##0_-;_-* &quot;-&quot;??_-;_-@_-"/>
    <numFmt numFmtId="180" formatCode="0.0%"/>
  </numFmts>
  <fonts count="48" x14ac:knownFonts="1"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1"/>
      <color theme="1"/>
      <name val="Arial"/>
      <family val="2"/>
    </font>
    <font>
      <b/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2"/>
      <color rgb="FF006100"/>
      <name val="Arial"/>
      <family val="2"/>
      <scheme val="minor"/>
    </font>
    <font>
      <sz val="12"/>
      <color rgb="FF9C0006"/>
      <name val="Arial"/>
      <family val="2"/>
      <scheme val="minor"/>
    </font>
    <font>
      <sz val="12"/>
      <color rgb="FF9C6500"/>
      <name val="Arial"/>
      <family val="2"/>
      <scheme val="minor"/>
    </font>
    <font>
      <sz val="12"/>
      <color rgb="FF3F3F76"/>
      <name val="Arial"/>
      <family val="2"/>
      <scheme val="minor"/>
    </font>
    <font>
      <b/>
      <sz val="12"/>
      <color rgb="FF3F3F3F"/>
      <name val="Arial"/>
      <family val="2"/>
      <scheme val="minor"/>
    </font>
    <font>
      <b/>
      <sz val="12"/>
      <color rgb="FFFA7D00"/>
      <name val="Arial"/>
      <family val="2"/>
      <scheme val="minor"/>
    </font>
    <font>
      <sz val="12"/>
      <color rgb="FFFA7D00"/>
      <name val="Arial"/>
      <family val="2"/>
      <scheme val="minor"/>
    </font>
    <font>
      <b/>
      <sz val="12"/>
      <color theme="0"/>
      <name val="Arial"/>
      <family val="2"/>
      <scheme val="minor"/>
    </font>
    <font>
      <sz val="12"/>
      <color rgb="FFFF0000"/>
      <name val="Arial"/>
      <family val="2"/>
      <scheme val="minor"/>
    </font>
    <font>
      <i/>
      <sz val="12"/>
      <color rgb="FF7F7F7F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0"/>
      <name val="Arial"/>
      <family val="2"/>
      <scheme val="minor"/>
    </font>
    <font>
      <sz val="10"/>
      <color theme="0" tint="-0.34998626667073579"/>
      <name val="Arial"/>
      <family val="2"/>
    </font>
    <font>
      <i/>
      <sz val="10"/>
      <color theme="0" tint="-0.34998626667073579"/>
      <name val="Arial"/>
      <family val="2"/>
    </font>
    <font>
      <sz val="10"/>
      <name val="Arial"/>
      <family val="2"/>
    </font>
    <font>
      <sz val="10"/>
      <color theme="9" tint="-0.499984740745262"/>
      <name val="Arial"/>
      <family val="2"/>
    </font>
    <font>
      <sz val="10"/>
      <color theme="0"/>
      <name val="Arial"/>
      <family val="2"/>
    </font>
    <font>
      <sz val="10"/>
      <color theme="1" tint="0.34998626667073579"/>
      <name val="Arial"/>
      <family val="2"/>
    </font>
    <font>
      <sz val="10"/>
      <color rgb="FF9E100A"/>
      <name val="Arial"/>
      <family val="2"/>
    </font>
    <font>
      <sz val="10"/>
      <color theme="0" tint="-0.499984740745262"/>
      <name val="Arial"/>
      <family val="2"/>
    </font>
    <font>
      <b/>
      <sz val="14"/>
      <color theme="0"/>
      <name val="Arial"/>
      <family val="2"/>
    </font>
    <font>
      <b/>
      <sz val="11"/>
      <color theme="0"/>
      <name val="Arial"/>
      <family val="2"/>
    </font>
    <font>
      <b/>
      <sz val="14"/>
      <color rgb="FF003057"/>
      <name val="Arial"/>
      <family val="2"/>
    </font>
    <font>
      <b/>
      <sz val="14"/>
      <color rgb="FF55565B"/>
      <name val="Arial"/>
      <family val="2"/>
    </font>
    <font>
      <b/>
      <u/>
      <sz val="14"/>
      <name val="Arial"/>
      <family val="2"/>
    </font>
    <font>
      <sz val="14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0"/>
      <color rgb="FFFFFFFF"/>
      <name val="Arial"/>
      <family val="2"/>
      <scheme val="minor"/>
    </font>
    <font>
      <i/>
      <sz val="10"/>
      <color theme="1"/>
      <name val="Arial"/>
      <family val="2"/>
      <scheme val="minor"/>
    </font>
    <font>
      <u/>
      <sz val="10"/>
      <color theme="1"/>
      <name val="Arial"/>
      <family val="2"/>
      <scheme val="minor"/>
    </font>
    <font>
      <sz val="10"/>
      <color theme="1"/>
      <name val="Arial"/>
      <family val="2"/>
    </font>
    <font>
      <u/>
      <sz val="10"/>
      <color theme="10"/>
      <name val="Arial"/>
      <family val="2"/>
      <scheme val="minor"/>
    </font>
    <font>
      <b/>
      <sz val="10"/>
      <color theme="0"/>
      <name val="Arial"/>
      <family val="2"/>
    </font>
    <font>
      <sz val="11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0000FF"/>
      <name val="Arial"/>
      <family val="2"/>
      <scheme val="minor"/>
    </font>
    <font>
      <b/>
      <sz val="11"/>
      <color rgb="FF0000FF"/>
      <name val="Arial"/>
      <family val="2"/>
      <scheme val="minor"/>
    </font>
    <font>
      <b/>
      <sz val="18"/>
      <color theme="1"/>
      <name val="Arial"/>
      <family val="2"/>
      <scheme val="minor"/>
    </font>
    <font>
      <sz val="11"/>
      <color theme="0" tint="-0.249977111117893"/>
      <name val="Arial"/>
      <family val="2"/>
      <scheme val="minor"/>
    </font>
  </fonts>
  <fills count="49">
    <fill>
      <patternFill patternType="none"/>
    </fill>
    <fill>
      <patternFill patternType="gray125"/>
    </fill>
    <fill>
      <patternFill patternType="lightGray">
        <fgColor theme="0" tint="-0.34998626667073579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lightUp">
        <fgColor theme="0" tint="-0.34998626667073579"/>
        <bgColor indexed="65"/>
      </patternFill>
    </fill>
    <fill>
      <patternFill patternType="solid">
        <fgColor rgb="FFFEDAD6"/>
        <bgColor indexed="64"/>
      </patternFill>
    </fill>
    <fill>
      <patternFill patternType="solid">
        <fgColor rgb="FFEDAA6D"/>
        <bgColor indexed="64"/>
      </patternFill>
    </fill>
    <fill>
      <patternFill patternType="solid">
        <fgColor rgb="FF003057"/>
        <bgColor indexed="64"/>
      </patternFill>
    </fill>
    <fill>
      <patternFill patternType="solid">
        <fgColor rgb="FF55565B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8999603259376811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9E100A"/>
      </left>
      <right style="thin">
        <color rgb="FF9E100A"/>
      </right>
      <top style="thin">
        <color rgb="FF9E100A"/>
      </top>
      <bottom style="thin">
        <color rgb="FF9E100A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/>
      <right/>
      <top style="thin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FF0000"/>
      </bottom>
      <diagonal/>
    </border>
  </borders>
  <cellStyleXfs count="80">
    <xf numFmtId="0" fontId="0" fillId="0" borderId="0" applyNumberFormat="0" applyFill="0" applyBorder="0" applyProtection="0"/>
    <xf numFmtId="0" fontId="28" fillId="38" borderId="0" applyNumberFormat="0" applyProtection="0"/>
    <xf numFmtId="0" fontId="22" fillId="41" borderId="1" applyNumberFormat="0" applyAlignment="0">
      <alignment horizontal="right"/>
      <protection locked="0"/>
    </xf>
    <xf numFmtId="0" fontId="21" fillId="0" borderId="0" applyNumberFormat="0"/>
    <xf numFmtId="3" fontId="3" fillId="0" borderId="0" applyFont="0" applyFill="0" applyBorder="0" applyAlignment="0" applyProtection="0"/>
    <xf numFmtId="0" fontId="3" fillId="0" borderId="6" applyNumberFormat="0" applyFont="0" applyFill="0" applyAlignment="0"/>
    <xf numFmtId="0" fontId="3" fillId="2" borderId="2" applyNumberFormat="0" applyFont="0" applyAlignment="0"/>
    <xf numFmtId="0" fontId="29" fillId="39" borderId="0" applyNumberFormat="0" applyBorder="0"/>
    <xf numFmtId="0" fontId="23" fillId="3" borderId="3" applyNumberFormat="0" applyAlignment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7" applyNumberFormat="0" applyFill="0" applyAlignment="0" applyProtection="0"/>
    <xf numFmtId="0" fontId="6" fillId="0" borderId="8" applyNumberFormat="0" applyFill="0" applyAlignment="0" applyProtection="0"/>
    <xf numFmtId="0" fontId="7" fillId="0" borderId="9" applyNumberFormat="0" applyFill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5" borderId="0" applyNumberFormat="0" applyBorder="0" applyAlignment="0" applyProtection="0"/>
    <xf numFmtId="0" fontId="10" fillId="6" borderId="0" applyNumberFormat="0" applyBorder="0" applyAlignment="0" applyProtection="0"/>
    <xf numFmtId="0" fontId="11" fillId="7" borderId="10" applyNumberFormat="0" applyAlignment="0" applyProtection="0"/>
    <xf numFmtId="0" fontId="12" fillId="8" borderId="11" applyNumberFormat="0" applyAlignment="0" applyProtection="0"/>
    <xf numFmtId="0" fontId="13" fillId="8" borderId="10" applyNumberFormat="0" applyAlignment="0" applyProtection="0"/>
    <xf numFmtId="0" fontId="14" fillId="0" borderId="12" applyNumberFormat="0" applyFill="0" applyAlignment="0" applyProtection="0"/>
    <xf numFmtId="0" fontId="15" fillId="9" borderId="13" applyNumberFormat="0" applyAlignment="0" applyProtection="0"/>
    <xf numFmtId="0" fontId="16" fillId="0" borderId="0" applyNumberFormat="0" applyFill="0" applyBorder="0" applyAlignment="0" applyProtection="0"/>
    <xf numFmtId="0" fontId="3" fillId="10" borderId="14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5" applyNumberFormat="0" applyFill="0" applyAlignment="0" applyProtection="0"/>
    <xf numFmtId="0" fontId="19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9" fillId="34" borderId="0" applyNumberFormat="0" applyBorder="0" applyAlignment="0" applyProtection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" fontId="3" fillId="0" borderId="0" applyFont="0" applyFill="0" applyBorder="0" applyAlignment="0" applyProtection="0"/>
    <xf numFmtId="0" fontId="30" fillId="0" borderId="0" applyNumberFormat="0" applyProtection="0"/>
    <xf numFmtId="0" fontId="27" fillId="3" borderId="17" applyNumberFormat="0" applyAlignment="0"/>
    <xf numFmtId="0" fontId="22" fillId="0" borderId="5" applyNumberFormat="0" applyAlignment="0"/>
    <xf numFmtId="167" fontId="20" fillId="35" borderId="2" applyAlignment="0"/>
    <xf numFmtId="0" fontId="24" fillId="40" borderId="5" applyNumberFormat="0">
      <alignment horizontal="centerContinuous" vertical="center" wrapText="1"/>
    </xf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6" fillId="36" borderId="16" applyNumberFormat="0" applyAlignment="0"/>
    <xf numFmtId="0" fontId="22" fillId="37" borderId="1" applyNumberFormat="0" applyAlignment="0"/>
    <xf numFmtId="169" fontId="22" fillId="0" borderId="0" applyFont="0" applyFill="0" applyBorder="0" applyAlignment="0" applyProtection="0"/>
    <xf numFmtId="170" fontId="25" fillId="0" borderId="1">
      <alignment horizontal="center"/>
    </xf>
    <xf numFmtId="0" fontId="3" fillId="0" borderId="4" applyNumberFormat="0" applyFont="0" applyFill="0" applyAlignment="0"/>
    <xf numFmtId="0" fontId="31" fillId="0" borderId="0" applyProtection="0"/>
    <xf numFmtId="0" fontId="32" fillId="0" borderId="0" applyProtection="0"/>
    <xf numFmtId="0" fontId="22" fillId="42" borderId="1" applyNumberFormat="0" applyAlignment="0">
      <alignment horizontal="right"/>
      <protection locked="0"/>
    </xf>
    <xf numFmtId="0" fontId="33" fillId="0" borderId="0" applyNumberFormat="0" applyFill="0" applyAlignment="0" applyProtection="0"/>
    <xf numFmtId="0" fontId="34" fillId="0" borderId="0" applyNumberFormat="0" applyFill="0" applyBorder="0" applyProtection="0"/>
    <xf numFmtId="0" fontId="34" fillId="0" borderId="19" applyNumberFormat="0" applyFill="0" applyProtection="0"/>
    <xf numFmtId="0" fontId="36" fillId="43" borderId="19" applyNumberFormat="0" applyProtection="0">
      <alignment horizontal="centerContinuous"/>
    </xf>
    <xf numFmtId="0" fontId="35" fillId="0" borderId="19" applyNumberFormat="0" applyFill="0" applyProtection="0"/>
    <xf numFmtId="0" fontId="23" fillId="44" borderId="3" applyNumberFormat="0" applyAlignment="0"/>
    <xf numFmtId="0" fontId="40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3">
    <xf numFmtId="0" fontId="0" fillId="0" borderId="0" xfId="0"/>
    <xf numFmtId="0" fontId="28" fillId="38" borderId="0" xfId="1"/>
    <xf numFmtId="0" fontId="27" fillId="3" borderId="17" xfId="56"/>
    <xf numFmtId="0" fontId="29" fillId="39" borderId="0" xfId="7"/>
    <xf numFmtId="0" fontId="0" fillId="0" borderId="0" xfId="0" applyFill="1" applyBorder="1"/>
    <xf numFmtId="0" fontId="36" fillId="43" borderId="19" xfId="73">
      <alignment horizontal="centerContinuous"/>
    </xf>
    <xf numFmtId="171" fontId="0" fillId="0" borderId="0" xfId="0" applyNumberFormat="1"/>
    <xf numFmtId="172" fontId="0" fillId="0" borderId="0" xfId="0" applyNumberFormat="1"/>
    <xf numFmtId="0" fontId="35" fillId="0" borderId="0" xfId="0" applyFont="1"/>
    <xf numFmtId="0" fontId="37" fillId="0" borderId="0" xfId="0" applyFont="1"/>
    <xf numFmtId="0" fontId="38" fillId="0" borderId="0" xfId="0" applyFont="1"/>
    <xf numFmtId="173" fontId="0" fillId="0" borderId="0" xfId="0" applyNumberFormat="1"/>
    <xf numFmtId="174" fontId="0" fillId="0" borderId="0" xfId="0" applyNumberFormat="1"/>
    <xf numFmtId="0" fontId="0" fillId="0" borderId="0" xfId="0" applyBorder="1"/>
    <xf numFmtId="0" fontId="26" fillId="36" borderId="16" xfId="62" applyAlignment="1">
      <alignment horizontal="center"/>
    </xf>
    <xf numFmtId="0" fontId="27" fillId="3" borderId="17" xfId="56" applyAlignment="1">
      <alignment horizontal="center"/>
    </xf>
    <xf numFmtId="174" fontId="0" fillId="0" borderId="17" xfId="0" applyNumberFormat="1" applyBorder="1"/>
    <xf numFmtId="0" fontId="0" fillId="0" borderId="0" xfId="0" applyAlignment="1">
      <alignment horizontal="left" indent="1"/>
    </xf>
    <xf numFmtId="10" fontId="22" fillId="41" borderId="1" xfId="2" applyNumberFormat="1" applyAlignment="1">
      <protection locked="0"/>
    </xf>
    <xf numFmtId="0" fontId="0" fillId="0" borderId="20" xfId="0" applyBorder="1"/>
    <xf numFmtId="174" fontId="0" fillId="0" borderId="0" xfId="0" applyNumberFormat="1" applyBorder="1"/>
    <xf numFmtId="174" fontId="0" fillId="0" borderId="20" xfId="0" applyNumberFormat="1" applyBorder="1"/>
    <xf numFmtId="172" fontId="22" fillId="41" borderId="1" xfId="2" applyNumberFormat="1" applyAlignment="1">
      <protection locked="0"/>
    </xf>
    <xf numFmtId="171" fontId="22" fillId="41" borderId="1" xfId="2" applyNumberFormat="1" applyAlignment="1">
      <protection locked="0"/>
    </xf>
    <xf numFmtId="0" fontId="22" fillId="41" borderId="1" xfId="2" applyAlignment="1">
      <protection locked="0"/>
    </xf>
    <xf numFmtId="173" fontId="22" fillId="41" borderId="1" xfId="2" applyNumberFormat="1" applyAlignment="1">
      <protection locked="0"/>
    </xf>
    <xf numFmtId="174" fontId="22" fillId="41" borderId="1" xfId="2" applyNumberFormat="1" applyAlignment="1">
      <protection locked="0"/>
    </xf>
    <xf numFmtId="0" fontId="35" fillId="0" borderId="0" xfId="0" applyFont="1" applyBorder="1"/>
    <xf numFmtId="174" fontId="35" fillId="0" borderId="0" xfId="0" applyNumberFormat="1" applyFont="1" applyBorder="1"/>
    <xf numFmtId="0" fontId="35" fillId="45" borderId="4" xfId="66" applyFont="1" applyFill="1"/>
    <xf numFmtId="174" fontId="35" fillId="45" borderId="4" xfId="66" applyNumberFormat="1" applyFont="1" applyFill="1"/>
    <xf numFmtId="0" fontId="35" fillId="45" borderId="6" xfId="5" applyFont="1" applyFill="1"/>
    <xf numFmtId="174" fontId="35" fillId="45" borderId="6" xfId="5" applyNumberFormat="1" applyFont="1" applyFill="1"/>
    <xf numFmtId="0" fontId="0" fillId="0" borderId="0" xfId="0" applyAlignment="1">
      <alignment horizontal="centerContinuous"/>
    </xf>
    <xf numFmtId="0" fontId="35" fillId="0" borderId="0" xfId="0" applyFont="1" applyAlignment="1">
      <alignment horizontal="centerContinuous"/>
    </xf>
    <xf numFmtId="175" fontId="0" fillId="0" borderId="0" xfId="0" applyNumberFormat="1"/>
    <xf numFmtId="173" fontId="22" fillId="42" borderId="1" xfId="69" applyNumberFormat="1" applyAlignment="1">
      <protection locked="0"/>
    </xf>
    <xf numFmtId="176" fontId="22" fillId="42" borderId="1" xfId="69" applyNumberFormat="1" applyAlignment="1">
      <protection locked="0"/>
    </xf>
    <xf numFmtId="176" fontId="0" fillId="0" borderId="0" xfId="0" applyNumberFormat="1"/>
    <xf numFmtId="176" fontId="35" fillId="45" borderId="4" xfId="66" applyNumberFormat="1" applyFont="1" applyFill="1"/>
    <xf numFmtId="176" fontId="27" fillId="3" borderId="17" xfId="56" applyNumberFormat="1"/>
    <xf numFmtId="177" fontId="35" fillId="0" borderId="0" xfId="0" applyNumberFormat="1" applyFont="1" applyAlignment="1">
      <alignment horizontal="left"/>
    </xf>
    <xf numFmtId="171" fontId="27" fillId="3" borderId="17" xfId="56" applyNumberFormat="1"/>
    <xf numFmtId="177" fontId="27" fillId="3" borderId="17" xfId="56" applyNumberFormat="1" applyAlignment="1">
      <alignment horizontal="left"/>
    </xf>
    <xf numFmtId="172" fontId="0" fillId="0" borderId="17" xfId="0" applyNumberFormat="1" applyBorder="1"/>
    <xf numFmtId="0" fontId="0" fillId="0" borderId="21" xfId="0" applyBorder="1"/>
    <xf numFmtId="174" fontId="0" fillId="0" borderId="21" xfId="0" applyNumberFormat="1" applyBorder="1"/>
    <xf numFmtId="0" fontId="0" fillId="46" borderId="0" xfId="0" applyFill="1"/>
    <xf numFmtId="174" fontId="0" fillId="46" borderId="0" xfId="0" applyNumberFormat="1" applyFill="1"/>
    <xf numFmtId="178" fontId="22" fillId="41" borderId="1" xfId="2" applyNumberFormat="1" applyAlignment="1">
      <protection locked="0"/>
    </xf>
    <xf numFmtId="174" fontId="0" fillId="44" borderId="0" xfId="0" applyNumberFormat="1" applyFill="1"/>
    <xf numFmtId="174" fontId="0" fillId="44" borderId="0" xfId="0" applyNumberFormat="1" applyFill="1" applyBorder="1"/>
    <xf numFmtId="174" fontId="0" fillId="44" borderId="21" xfId="0" applyNumberFormat="1" applyFill="1" applyBorder="1"/>
    <xf numFmtId="174" fontId="35" fillId="44" borderId="4" xfId="66" applyNumberFormat="1" applyFont="1" applyFill="1"/>
    <xf numFmtId="0" fontId="39" fillId="0" borderId="0" xfId="0" applyFont="1" applyFill="1" applyBorder="1"/>
    <xf numFmtId="0" fontId="40" fillId="0" borderId="0" xfId="76"/>
    <xf numFmtId="175" fontId="22" fillId="42" borderId="1" xfId="69" applyNumberFormat="1" applyAlignment="1">
      <protection locked="0"/>
    </xf>
    <xf numFmtId="0" fontId="35" fillId="45" borderId="4" xfId="66" applyFont="1" applyFill="1" applyAlignment="1">
      <alignment horizontal="center"/>
    </xf>
    <xf numFmtId="177" fontId="26" fillId="36" borderId="16" xfId="62" applyNumberFormat="1" applyAlignment="1">
      <alignment horizontal="center"/>
    </xf>
    <xf numFmtId="0" fontId="24" fillId="40" borderId="18" xfId="59" applyBorder="1">
      <alignment horizontal="centerContinuous" vertical="center" wrapText="1"/>
    </xf>
    <xf numFmtId="0" fontId="41" fillId="40" borderId="18" xfId="59" applyFont="1" applyBorder="1">
      <alignment horizontal="centerContinuous" vertical="center" wrapText="1"/>
    </xf>
    <xf numFmtId="0" fontId="35" fillId="0" borderId="19" xfId="0" applyFont="1" applyBorder="1" applyAlignment="1">
      <alignment horizontal="center"/>
    </xf>
    <xf numFmtId="0" fontId="36" fillId="43" borderId="19" xfId="73" applyAlignment="1">
      <alignment horizontal="center"/>
    </xf>
    <xf numFmtId="171" fontId="0" fillId="0" borderId="19" xfId="0" applyNumberFormat="1" applyBorder="1" applyAlignment="1">
      <alignment horizontal="center"/>
    </xf>
    <xf numFmtId="0" fontId="0" fillId="46" borderId="0" xfId="0" applyFill="1" applyAlignment="1">
      <alignment horizontal="center"/>
    </xf>
    <xf numFmtId="0" fontId="1" fillId="0" borderId="0" xfId="77"/>
    <xf numFmtId="0" fontId="1" fillId="0" borderId="0" xfId="77" applyAlignment="1">
      <alignment wrapText="1"/>
    </xf>
    <xf numFmtId="0" fontId="1" fillId="0" borderId="0" xfId="77" applyAlignment="1">
      <alignment horizontal="left" indent="2"/>
    </xf>
    <xf numFmtId="9" fontId="1" fillId="0" borderId="0" xfId="77" applyNumberFormat="1"/>
    <xf numFmtId="179" fontId="42" fillId="0" borderId="0" xfId="78" applyNumberFormat="1" applyFont="1"/>
    <xf numFmtId="179" fontId="43" fillId="0" borderId="0" xfId="78" applyNumberFormat="1" applyFont="1"/>
    <xf numFmtId="179" fontId="0" fillId="0" borderId="0" xfId="78" applyNumberFormat="1" applyFont="1"/>
    <xf numFmtId="0" fontId="44" fillId="0" borderId="0" xfId="77" applyFont="1" applyAlignment="1">
      <alignment horizontal="left" indent="2"/>
    </xf>
    <xf numFmtId="0" fontId="44" fillId="0" borderId="0" xfId="77" applyFont="1"/>
    <xf numFmtId="9" fontId="44" fillId="0" borderId="0" xfId="77" applyNumberFormat="1" applyFont="1"/>
    <xf numFmtId="179" fontId="44" fillId="0" borderId="0" xfId="78" applyNumberFormat="1" applyFont="1"/>
    <xf numFmtId="179" fontId="45" fillId="0" borderId="0" xfId="78" applyNumberFormat="1" applyFont="1"/>
    <xf numFmtId="0" fontId="43" fillId="0" borderId="22" xfId="77" applyFont="1" applyBorder="1"/>
    <xf numFmtId="0" fontId="1" fillId="0" borderId="22" xfId="77" applyBorder="1"/>
    <xf numFmtId="0" fontId="1" fillId="47" borderId="0" xfId="77" applyFill="1"/>
    <xf numFmtId="1" fontId="1" fillId="0" borderId="0" xfId="77" applyNumberFormat="1"/>
    <xf numFmtId="1" fontId="1" fillId="47" borderId="0" xfId="77" applyNumberFormat="1" applyFill="1"/>
    <xf numFmtId="0" fontId="46" fillId="48" borderId="0" xfId="77" applyFont="1" applyFill="1"/>
    <xf numFmtId="9" fontId="0" fillId="0" borderId="0" xfId="79" applyFont="1" applyBorder="1"/>
    <xf numFmtId="0" fontId="1" fillId="45" borderId="0" xfId="77" applyFill="1"/>
    <xf numFmtId="1" fontId="1" fillId="45" borderId="0" xfId="77" applyNumberFormat="1" applyFill="1"/>
    <xf numFmtId="180" fontId="0" fillId="0" borderId="0" xfId="79" applyNumberFormat="1" applyFont="1" applyBorder="1"/>
    <xf numFmtId="0" fontId="43" fillId="0" borderId="0" xfId="77" applyFont="1"/>
    <xf numFmtId="173" fontId="1" fillId="0" borderId="0" xfId="77" applyNumberFormat="1"/>
    <xf numFmtId="180" fontId="1" fillId="0" borderId="0" xfId="77" applyNumberFormat="1"/>
    <xf numFmtId="0" fontId="47" fillId="0" borderId="0" xfId="77" applyFont="1"/>
    <xf numFmtId="9" fontId="47" fillId="0" borderId="0" xfId="77" applyNumberFormat="1" applyFont="1"/>
    <xf numFmtId="0" fontId="1" fillId="0" borderId="23" xfId="77" applyBorder="1"/>
  </cellXfs>
  <cellStyles count="80">
    <cellStyle name="20% - Accent1" xfId="29" builtinId="30" hidden="1"/>
    <cellStyle name="20% - Accent2" xfId="33" builtinId="34" hidden="1"/>
    <cellStyle name="20% - Accent3" xfId="37" builtinId="38" hidden="1"/>
    <cellStyle name="20% - Accent4" xfId="41" builtinId="42" hidden="1"/>
    <cellStyle name="20% - Accent5" xfId="45" builtinId="46" hidden="1"/>
    <cellStyle name="20% - Accent6" xfId="49" builtinId="50" hidden="1"/>
    <cellStyle name="40% - Accent1" xfId="30" builtinId="31" hidden="1"/>
    <cellStyle name="40% - Accent2" xfId="34" builtinId="35" hidden="1"/>
    <cellStyle name="40% - Accent3" xfId="38" builtinId="39" hidden="1"/>
    <cellStyle name="40% - Accent4" xfId="42" builtinId="43" hidden="1"/>
    <cellStyle name="40% - Accent5" xfId="46" builtinId="47" hidden="1"/>
    <cellStyle name="40% - Accent6" xfId="50" builtinId="51" hidden="1"/>
    <cellStyle name="60% - Accent1" xfId="31" builtinId="32" hidden="1"/>
    <cellStyle name="60% - Accent2" xfId="35" builtinId="36" hidden="1"/>
    <cellStyle name="60% - Accent3" xfId="39" builtinId="40" hidden="1"/>
    <cellStyle name="60% - Accent4" xfId="43" builtinId="44" hidden="1"/>
    <cellStyle name="60% - Accent5" xfId="47" builtinId="48" hidden="1"/>
    <cellStyle name="60% - Accent6" xfId="51" builtinId="52" hidden="1"/>
    <cellStyle name="Accent1" xfId="28" builtinId="29" hidden="1"/>
    <cellStyle name="Accent2" xfId="32" builtinId="33" hidden="1"/>
    <cellStyle name="Accent3" xfId="36" builtinId="37" hidden="1"/>
    <cellStyle name="Accent4" xfId="40" builtinId="41" hidden="1"/>
    <cellStyle name="Accent5" xfId="44" builtinId="45" hidden="1"/>
    <cellStyle name="Accent6" xfId="48" builtinId="49" hidden="1"/>
    <cellStyle name="Assumption" xfId="2" xr:uid="{00000000-0005-0000-0000-000018000000}"/>
    <cellStyle name="Bad" xfId="17" builtinId="27" hidden="1"/>
    <cellStyle name="Calculation" xfId="21" builtinId="22" hidden="1"/>
    <cellStyle name="Check" xfId="65" xr:uid="{00000000-0005-0000-0000-00001B000000}"/>
    <cellStyle name="Check Cell" xfId="23" builtinId="23" hidden="1"/>
    <cellStyle name="Comma" xfId="54" builtinId="3" customBuiltin="1"/>
    <cellStyle name="Comma [0]" xfId="9" builtinId="6" hidden="1"/>
    <cellStyle name="Comma [0]" xfId="4" xr:uid="{00000000-0005-0000-0000-00001F000000}"/>
    <cellStyle name="Comma 2" xfId="78" xr:uid="{05812056-0316-4182-ADBC-549AA658AAFD}"/>
    <cellStyle name="Currency" xfId="52" builtinId="4" hidden="1"/>
    <cellStyle name="Currency [0]" xfId="53" builtinId="7" hidden="1"/>
    <cellStyle name="Empty_Cell" xfId="6" xr:uid="{00000000-0005-0000-0000-000023000000}"/>
    <cellStyle name="Explanatory Text" xfId="26" builtinId="53" hidden="1"/>
    <cellStyle name="ExternalSheet" xfId="75" xr:uid="{709793A1-CD7F-41E0-BCB3-90F1681238D5}"/>
    <cellStyle name="Flag" xfId="58" xr:uid="{00000000-0005-0000-0000-000025000000}"/>
    <cellStyle name="Followed Hyperlink" xfId="61" builtinId="9" hidden="1" customBuiltin="1"/>
    <cellStyle name="Good" xfId="16" builtinId="26" hidden="1"/>
    <cellStyle name="Header1" xfId="55" xr:uid="{00000000-0005-0000-0000-00002B000000}"/>
    <cellStyle name="Header2" xfId="67" xr:uid="{F61258E4-BCE7-4C0F-BF84-623DB19EF91F}"/>
    <cellStyle name="Header3" xfId="68" xr:uid="{814BF1DB-AE01-4E0B-B685-FB2D1306545D}"/>
    <cellStyle name="Heading 1" xfId="12" builtinId="16" hidden="1"/>
    <cellStyle name="Heading 2" xfId="13" builtinId="17" hidden="1"/>
    <cellStyle name="Heading 3" xfId="14" builtinId="18" hidden="1"/>
    <cellStyle name="Heading 4" xfId="15" builtinId="19" hidden="1"/>
    <cellStyle name="Hyperlink" xfId="60" builtinId="8" hidden="1" customBuiltin="1"/>
    <cellStyle name="Hyperlink" xfId="76" builtinId="8"/>
    <cellStyle name="inconsistentFormula" xfId="69" xr:uid="{2BEA7F18-D628-45B9-A9E4-2CF493E428DD}"/>
    <cellStyle name="Input" xfId="19" builtinId="20" hidden="1"/>
    <cellStyle name="Insheet" xfId="57" xr:uid="{00000000-0005-0000-0000-000032000000}"/>
    <cellStyle name="Interface" xfId="62" xr:uid="{00000000-0005-0000-0000-000033000000}"/>
    <cellStyle name="Line_ClosingBal" xfId="5" xr:uid="{00000000-0005-0000-0000-000034000000}"/>
    <cellStyle name="Line_Total" xfId="66" xr:uid="{00000000-0005-0000-0000-000037000000}"/>
    <cellStyle name="Linked Cell" xfId="22" builtinId="24" hidden="1"/>
    <cellStyle name="Macro_Paste" xfId="63" xr:uid="{00000000-0005-0000-0000-000039000000}"/>
    <cellStyle name="Neutral" xfId="18" builtinId="28" hidden="1"/>
    <cellStyle name="Normal" xfId="0" builtinId="0" customBuiltin="1"/>
    <cellStyle name="Normal 2" xfId="77" xr:uid="{6894E703-7A04-46CB-B26F-7DC171241A22}"/>
    <cellStyle name="Note" xfId="25" builtinId="10" hidden="1"/>
    <cellStyle name="Offsheet" xfId="8" xr:uid="{00000000-0005-0000-0000-00003D000000}"/>
    <cellStyle name="Output" xfId="20" builtinId="21" hidden="1"/>
    <cellStyle name="Percent" xfId="10" builtinId="5" customBuiltin="1"/>
    <cellStyle name="Percent 2" xfId="79" xr:uid="{9650709D-6BF9-44E3-99DE-955D30F7D8E9}"/>
    <cellStyle name="Ratio" xfId="64" xr:uid="{00000000-0005-0000-0000-000040000000}"/>
    <cellStyle name="SheetHeader1" xfId="1" xr:uid="{00000000-0005-0000-0000-000029000000}"/>
    <cellStyle name="SheetHeader2" xfId="7" xr:uid="{00000000-0005-0000-0000-00002A000000}"/>
    <cellStyle name="Subtitle" xfId="70" xr:uid="{DCFF9202-4963-4D34-8E5B-7D08336550DD}"/>
    <cellStyle name="Table Heading" xfId="73" xr:uid="{CB1DC80B-F4D3-4AC8-B353-202407A8A4AD}"/>
    <cellStyle name="Table Text" xfId="71" xr:uid="{598BDC58-8763-45DD-AFE4-D08D22BF0614}"/>
    <cellStyle name="Table Text With Lines" xfId="72" xr:uid="{51D1F19D-B540-44C2-9CF8-A92101D116C4}"/>
    <cellStyle name="Table Total Row" xfId="74" xr:uid="{2038B8B3-5FEA-4AB1-BCF8-68B4E8F00E43}"/>
    <cellStyle name="Table_Heading" xfId="59" xr:uid="{00000000-0005-0000-0000-000043000000}"/>
    <cellStyle name="Technical_Input" xfId="56" xr:uid="{00000000-0005-0000-0000-000044000000}"/>
    <cellStyle name="Title" xfId="11" builtinId="15" hidden="1"/>
    <cellStyle name="Total" xfId="27" builtinId="25" hidden="1"/>
    <cellStyle name="Unit" xfId="3" xr:uid="{00000000-0005-0000-0000-000047000000}"/>
    <cellStyle name="Warning Text" xfId="24" builtinId="11" hidden="1"/>
  </cellStyles>
  <dxfs count="5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/>
        <i val="0"/>
        <color rgb="FFFFFFFF"/>
      </font>
      <fill>
        <patternFill>
          <bgColor theme="5"/>
        </patternFill>
      </fill>
      <border>
        <left/>
        <right/>
        <top style="thin">
          <color theme="5"/>
        </top>
        <bottom style="thin">
          <color theme="5"/>
        </bottom>
        <vertical style="thin">
          <color rgb="FFFFFFFF"/>
        </vertical>
        <horizontal style="thin">
          <color rgb="FFFFFFFF"/>
        </horizontal>
      </border>
    </dxf>
    <dxf>
      <font>
        <b val="0"/>
        <i val="0"/>
        <color theme="5"/>
        <name val="Arial"/>
        <scheme val="minor"/>
      </font>
      <border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 style="thin">
          <color theme="5"/>
        </vertical>
        <horizontal style="thin">
          <color theme="5"/>
        </horizontal>
      </border>
    </dxf>
  </dxfs>
  <tableStyles count="1" defaultTableStyle="TableStyleMedium2" defaultPivotStyle="PivotStyleLight16">
    <tableStyle name="ERA Table Grid" pivot="0" count="2" xr9:uid="{266E4EA2-C79F-4702-95BD-71E26D3DE392}">
      <tableStyleElement type="wholeTable" dxfId="4"/>
      <tableStyleElement type="headerRow" dxfId="3"/>
    </tableStyle>
  </tableStyles>
  <colors>
    <mruColors>
      <color rgb="FF55565B"/>
      <color rgb="FF003057"/>
      <color rgb="FF1EBEBE"/>
      <color rgb="FF586577"/>
      <color rgb="FFED1C24"/>
      <color rgb="FFFFFFCC"/>
      <color rgb="FFEE1C24"/>
      <color rgb="FFE8ECEE"/>
      <color rgb="FF00AAEA"/>
      <color rgb="FFF7941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Scheme 1 - Make-up</a:t>
            </a:r>
            <a:r>
              <a:rPr lang="en-AU" baseline="0"/>
              <a:t> of Reserve Capacity Forecast</a:t>
            </a:r>
            <a:endParaRPr lang="en-A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AU"/>
        </a:p>
      </c:txPr>
    </c:title>
    <c:autoTitleDeleted val="0"/>
    <c:plotArea>
      <c:layout>
        <c:manualLayout>
          <c:layoutTarget val="inner"/>
          <c:xMode val="edge"/>
          <c:yMode val="edge"/>
          <c:x val="7.8676379689016307E-2"/>
          <c:y val="4.8359325294884695E-2"/>
          <c:w val="0.86525503020351457"/>
          <c:h val="0.78089597307830338"/>
        </c:manualLayout>
      </c:layout>
      <c:areaChart>
        <c:grouping val="stacked"/>
        <c:varyColors val="0"/>
        <c:ser>
          <c:idx val="0"/>
          <c:order val="1"/>
          <c:tx>
            <c:strRef>
              <c:f>'Capacity Charts'!$B$20</c:f>
              <c:strCache>
                <c:ptCount val="1"/>
                <c:pt idx="0">
                  <c:v>Coal (MW)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Charts'!$D$20:$AD$20</c:f>
              <c:numCache>
                <c:formatCode>General</c:formatCode>
                <c:ptCount val="27"/>
                <c:pt idx="0">
                  <c:v>1366</c:v>
                </c:pt>
                <c:pt idx="1">
                  <c:v>1366</c:v>
                </c:pt>
                <c:pt idx="2">
                  <c:v>1176</c:v>
                </c:pt>
                <c:pt idx="3">
                  <c:v>1176</c:v>
                </c:pt>
                <c:pt idx="4">
                  <c:v>1176</c:v>
                </c:pt>
                <c:pt idx="5">
                  <c:v>858</c:v>
                </c:pt>
                <c:pt idx="6">
                  <c:v>858</c:v>
                </c:pt>
                <c:pt idx="7">
                  <c:v>434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60-49DC-AFD9-ED4E0E2BDD01}"/>
            </c:ext>
          </c:extLst>
        </c:ser>
        <c:ser>
          <c:idx val="1"/>
          <c:order val="2"/>
          <c:tx>
            <c:strRef>
              <c:f>'Capacity Charts'!$B$21</c:f>
              <c:strCache>
                <c:ptCount val="1"/>
                <c:pt idx="0">
                  <c:v>CCGT (MW)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Charts'!$D$21:$AD$21</c:f>
              <c:numCache>
                <c:formatCode>General</c:formatCode>
                <c:ptCount val="27"/>
                <c:pt idx="0">
                  <c:v>860</c:v>
                </c:pt>
                <c:pt idx="1">
                  <c:v>860</c:v>
                </c:pt>
                <c:pt idx="2">
                  <c:v>860</c:v>
                </c:pt>
                <c:pt idx="3">
                  <c:v>860</c:v>
                </c:pt>
                <c:pt idx="4">
                  <c:v>860</c:v>
                </c:pt>
                <c:pt idx="5">
                  <c:v>860</c:v>
                </c:pt>
                <c:pt idx="6">
                  <c:v>860</c:v>
                </c:pt>
                <c:pt idx="7">
                  <c:v>860</c:v>
                </c:pt>
                <c:pt idx="8">
                  <c:v>860</c:v>
                </c:pt>
                <c:pt idx="9">
                  <c:v>860</c:v>
                </c:pt>
                <c:pt idx="10">
                  <c:v>860</c:v>
                </c:pt>
                <c:pt idx="11">
                  <c:v>860</c:v>
                </c:pt>
                <c:pt idx="12">
                  <c:v>860</c:v>
                </c:pt>
                <c:pt idx="13">
                  <c:v>860</c:v>
                </c:pt>
                <c:pt idx="14">
                  <c:v>860</c:v>
                </c:pt>
                <c:pt idx="15">
                  <c:v>860</c:v>
                </c:pt>
                <c:pt idx="16">
                  <c:v>860</c:v>
                </c:pt>
                <c:pt idx="17">
                  <c:v>860</c:v>
                </c:pt>
                <c:pt idx="18">
                  <c:v>860</c:v>
                </c:pt>
                <c:pt idx="19">
                  <c:v>860</c:v>
                </c:pt>
                <c:pt idx="20">
                  <c:v>860</c:v>
                </c:pt>
                <c:pt idx="21">
                  <c:v>860</c:v>
                </c:pt>
                <c:pt idx="22">
                  <c:v>860</c:v>
                </c:pt>
                <c:pt idx="23">
                  <c:v>860</c:v>
                </c:pt>
                <c:pt idx="24">
                  <c:v>860</c:v>
                </c:pt>
                <c:pt idx="25">
                  <c:v>860</c:v>
                </c:pt>
                <c:pt idx="26">
                  <c:v>860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60-49DC-AFD9-ED4E0E2BDD01}"/>
            </c:ext>
          </c:extLst>
        </c:ser>
        <c:ser>
          <c:idx val="2"/>
          <c:order val="3"/>
          <c:tx>
            <c:strRef>
              <c:f>'Capacity Charts'!$B$22</c:f>
              <c:strCache>
                <c:ptCount val="1"/>
                <c:pt idx="0">
                  <c:v>OCGT (MW)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Charts'!$D$22:$AD$22</c:f>
              <c:numCache>
                <c:formatCode>General</c:formatCode>
                <c:ptCount val="27"/>
                <c:pt idx="0">
                  <c:v>2034</c:v>
                </c:pt>
                <c:pt idx="1">
                  <c:v>2034</c:v>
                </c:pt>
                <c:pt idx="2">
                  <c:v>2034</c:v>
                </c:pt>
                <c:pt idx="3">
                  <c:v>2034</c:v>
                </c:pt>
                <c:pt idx="4">
                  <c:v>2034</c:v>
                </c:pt>
                <c:pt idx="5">
                  <c:v>2034</c:v>
                </c:pt>
                <c:pt idx="6">
                  <c:v>2034</c:v>
                </c:pt>
                <c:pt idx="7">
                  <c:v>2034</c:v>
                </c:pt>
                <c:pt idx="8">
                  <c:v>2034</c:v>
                </c:pt>
                <c:pt idx="9">
                  <c:v>2034</c:v>
                </c:pt>
                <c:pt idx="10">
                  <c:v>2034</c:v>
                </c:pt>
                <c:pt idx="11">
                  <c:v>2034</c:v>
                </c:pt>
                <c:pt idx="12">
                  <c:v>2034</c:v>
                </c:pt>
                <c:pt idx="13">
                  <c:v>2034</c:v>
                </c:pt>
                <c:pt idx="14">
                  <c:v>2034</c:v>
                </c:pt>
                <c:pt idx="15">
                  <c:v>2034</c:v>
                </c:pt>
                <c:pt idx="16">
                  <c:v>2034</c:v>
                </c:pt>
                <c:pt idx="17">
                  <c:v>2034</c:v>
                </c:pt>
                <c:pt idx="18">
                  <c:v>2034</c:v>
                </c:pt>
                <c:pt idx="19">
                  <c:v>2034</c:v>
                </c:pt>
                <c:pt idx="20">
                  <c:v>2034</c:v>
                </c:pt>
                <c:pt idx="21">
                  <c:v>2034</c:v>
                </c:pt>
                <c:pt idx="22">
                  <c:v>2034</c:v>
                </c:pt>
                <c:pt idx="23">
                  <c:v>2034</c:v>
                </c:pt>
                <c:pt idx="24">
                  <c:v>2034</c:v>
                </c:pt>
                <c:pt idx="25">
                  <c:v>2034</c:v>
                </c:pt>
                <c:pt idx="26">
                  <c:v>2034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60-49DC-AFD9-ED4E0E2BDD01}"/>
            </c:ext>
          </c:extLst>
        </c:ser>
        <c:ser>
          <c:idx val="3"/>
          <c:order val="4"/>
          <c:tx>
            <c:strRef>
              <c:f>'Capacity Charts'!$B$23</c:f>
              <c:strCache>
                <c:ptCount val="1"/>
                <c:pt idx="0">
                  <c:v>Distillate (MW)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Charts'!$D$23:$AD$23</c:f>
              <c:numCache>
                <c:formatCode>General</c:formatCode>
                <c:ptCount val="27"/>
                <c:pt idx="0">
                  <c:v>122</c:v>
                </c:pt>
                <c:pt idx="1">
                  <c:v>122</c:v>
                </c:pt>
                <c:pt idx="2">
                  <c:v>122</c:v>
                </c:pt>
                <c:pt idx="3">
                  <c:v>122</c:v>
                </c:pt>
                <c:pt idx="4">
                  <c:v>122</c:v>
                </c:pt>
                <c:pt idx="5">
                  <c:v>122</c:v>
                </c:pt>
                <c:pt idx="6">
                  <c:v>122</c:v>
                </c:pt>
                <c:pt idx="7">
                  <c:v>122</c:v>
                </c:pt>
                <c:pt idx="8">
                  <c:v>122</c:v>
                </c:pt>
                <c:pt idx="9">
                  <c:v>122</c:v>
                </c:pt>
                <c:pt idx="10">
                  <c:v>122</c:v>
                </c:pt>
                <c:pt idx="11">
                  <c:v>122</c:v>
                </c:pt>
                <c:pt idx="12">
                  <c:v>122</c:v>
                </c:pt>
                <c:pt idx="13">
                  <c:v>122</c:v>
                </c:pt>
                <c:pt idx="14">
                  <c:v>122</c:v>
                </c:pt>
                <c:pt idx="15">
                  <c:v>122</c:v>
                </c:pt>
                <c:pt idx="16">
                  <c:v>122</c:v>
                </c:pt>
                <c:pt idx="17">
                  <c:v>122</c:v>
                </c:pt>
                <c:pt idx="18">
                  <c:v>122</c:v>
                </c:pt>
                <c:pt idx="19">
                  <c:v>122</c:v>
                </c:pt>
                <c:pt idx="20">
                  <c:v>122</c:v>
                </c:pt>
                <c:pt idx="21">
                  <c:v>122</c:v>
                </c:pt>
                <c:pt idx="22">
                  <c:v>122</c:v>
                </c:pt>
                <c:pt idx="23">
                  <c:v>122</c:v>
                </c:pt>
                <c:pt idx="24">
                  <c:v>122</c:v>
                </c:pt>
                <c:pt idx="25">
                  <c:v>122</c:v>
                </c:pt>
                <c:pt idx="26">
                  <c:v>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760-49DC-AFD9-ED4E0E2BDD01}"/>
            </c:ext>
          </c:extLst>
        </c:ser>
        <c:ser>
          <c:idx val="4"/>
          <c:order val="5"/>
          <c:tx>
            <c:strRef>
              <c:f>'Capacity Charts'!$B$24</c:f>
              <c:strCache>
                <c:ptCount val="1"/>
                <c:pt idx="0">
                  <c:v>Landfill/Waster/Bio (MW)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Charts'!$D$24:$AD$24</c:f>
              <c:numCache>
                <c:formatCode>0</c:formatCode>
                <c:ptCount val="27"/>
                <c:pt idx="0">
                  <c:v>73.039999999999992</c:v>
                </c:pt>
                <c:pt idx="1">
                  <c:v>73.039999999999992</c:v>
                </c:pt>
                <c:pt idx="2">
                  <c:v>73.039999999999992</c:v>
                </c:pt>
                <c:pt idx="3">
                  <c:v>73.039999999999992</c:v>
                </c:pt>
                <c:pt idx="4">
                  <c:v>73.039999999999992</c:v>
                </c:pt>
                <c:pt idx="5">
                  <c:v>73.039999999999992</c:v>
                </c:pt>
                <c:pt idx="6">
                  <c:v>73.039999999999992</c:v>
                </c:pt>
                <c:pt idx="7">
                  <c:v>73.039999999999992</c:v>
                </c:pt>
                <c:pt idx="8">
                  <c:v>73.039999999999992</c:v>
                </c:pt>
                <c:pt idx="9">
                  <c:v>73.039999999999992</c:v>
                </c:pt>
                <c:pt idx="10">
                  <c:v>73.039999999999992</c:v>
                </c:pt>
                <c:pt idx="11">
                  <c:v>73.039999999999992</c:v>
                </c:pt>
                <c:pt idx="12">
                  <c:v>73.039999999999992</c:v>
                </c:pt>
                <c:pt idx="13">
                  <c:v>73.039999999999992</c:v>
                </c:pt>
                <c:pt idx="14">
                  <c:v>73.039999999999992</c:v>
                </c:pt>
                <c:pt idx="15">
                  <c:v>73.039999999999992</c:v>
                </c:pt>
                <c:pt idx="16">
                  <c:v>73.039999999999992</c:v>
                </c:pt>
                <c:pt idx="17">
                  <c:v>73.039999999999992</c:v>
                </c:pt>
                <c:pt idx="18">
                  <c:v>73.039999999999992</c:v>
                </c:pt>
                <c:pt idx="19">
                  <c:v>73.039999999999992</c:v>
                </c:pt>
                <c:pt idx="20">
                  <c:v>73.039999999999992</c:v>
                </c:pt>
                <c:pt idx="21">
                  <c:v>73.039999999999992</c:v>
                </c:pt>
                <c:pt idx="22">
                  <c:v>73.039999999999992</c:v>
                </c:pt>
                <c:pt idx="23">
                  <c:v>73.039999999999992</c:v>
                </c:pt>
                <c:pt idx="24">
                  <c:v>73.039999999999992</c:v>
                </c:pt>
                <c:pt idx="25">
                  <c:v>73.039999999999992</c:v>
                </c:pt>
                <c:pt idx="26">
                  <c:v>73.039999999999992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60-49DC-AFD9-ED4E0E2BDD01}"/>
            </c:ext>
          </c:extLst>
        </c:ser>
        <c:ser>
          <c:idx val="5"/>
          <c:order val="6"/>
          <c:tx>
            <c:strRef>
              <c:f>'Capacity Charts'!$B$25</c:f>
              <c:strCache>
                <c:ptCount val="1"/>
                <c:pt idx="0">
                  <c:v>Wind (MW)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Charts'!$D$25:$AD$25</c:f>
              <c:numCache>
                <c:formatCode>0</c:formatCode>
                <c:ptCount val="27"/>
                <c:pt idx="0">
                  <c:v>160.99999999999997</c:v>
                </c:pt>
                <c:pt idx="1">
                  <c:v>160.99999999999997</c:v>
                </c:pt>
                <c:pt idx="2">
                  <c:v>172.65333333333328</c:v>
                </c:pt>
                <c:pt idx="3">
                  <c:v>172.65333333333328</c:v>
                </c:pt>
                <c:pt idx="4">
                  <c:v>172.65333333333328</c:v>
                </c:pt>
                <c:pt idx="5">
                  <c:v>192.58666666666662</c:v>
                </c:pt>
                <c:pt idx="6">
                  <c:v>252.3866666666666</c:v>
                </c:pt>
                <c:pt idx="7">
                  <c:v>312.18666666666661</c:v>
                </c:pt>
                <c:pt idx="8">
                  <c:v>371.98666666666657</c:v>
                </c:pt>
                <c:pt idx="9">
                  <c:v>411.85333333333324</c:v>
                </c:pt>
                <c:pt idx="10">
                  <c:v>431.78666666666658</c:v>
                </c:pt>
                <c:pt idx="11">
                  <c:v>451.71999999999986</c:v>
                </c:pt>
                <c:pt idx="12">
                  <c:v>471.65333333333319</c:v>
                </c:pt>
                <c:pt idx="13">
                  <c:v>491.58666666666653</c:v>
                </c:pt>
                <c:pt idx="14">
                  <c:v>511.51999999999987</c:v>
                </c:pt>
                <c:pt idx="15">
                  <c:v>531.45333333333315</c:v>
                </c:pt>
                <c:pt idx="16">
                  <c:v>551.38666666666654</c:v>
                </c:pt>
                <c:pt idx="17">
                  <c:v>571.31999999999982</c:v>
                </c:pt>
                <c:pt idx="18">
                  <c:v>591.25333333333322</c:v>
                </c:pt>
                <c:pt idx="19">
                  <c:v>611.1866666666665</c:v>
                </c:pt>
                <c:pt idx="20">
                  <c:v>631.11999999999989</c:v>
                </c:pt>
                <c:pt idx="21">
                  <c:v>651.05333333333317</c:v>
                </c:pt>
                <c:pt idx="22">
                  <c:v>690.91999999999985</c:v>
                </c:pt>
                <c:pt idx="23">
                  <c:v>730.78666666666652</c:v>
                </c:pt>
                <c:pt idx="24">
                  <c:v>770.65333333333308</c:v>
                </c:pt>
                <c:pt idx="25">
                  <c:v>810.51999999999975</c:v>
                </c:pt>
                <c:pt idx="26">
                  <c:v>850.38666666666643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760-49DC-AFD9-ED4E0E2BDD01}"/>
            </c:ext>
          </c:extLst>
        </c:ser>
        <c:ser>
          <c:idx val="6"/>
          <c:order val="7"/>
          <c:tx>
            <c:strRef>
              <c:f>'Capacity Charts'!$B$26</c:f>
              <c:strCache>
                <c:ptCount val="1"/>
                <c:pt idx="0">
                  <c:v>Solar (excl. rooftop) (MW)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Charts'!$D$26:$AD$26</c:f>
              <c:numCache>
                <c:formatCode>0</c:formatCode>
                <c:ptCount val="27"/>
                <c:pt idx="0">
                  <c:v>21.000000000000004</c:v>
                </c:pt>
                <c:pt idx="1">
                  <c:v>21.000000000000004</c:v>
                </c:pt>
                <c:pt idx="2">
                  <c:v>35</c:v>
                </c:pt>
                <c:pt idx="3">
                  <c:v>35</c:v>
                </c:pt>
                <c:pt idx="4">
                  <c:v>35</c:v>
                </c:pt>
                <c:pt idx="5">
                  <c:v>49.000000000000007</c:v>
                </c:pt>
                <c:pt idx="6">
                  <c:v>91.000000000000014</c:v>
                </c:pt>
                <c:pt idx="7">
                  <c:v>133</c:v>
                </c:pt>
                <c:pt idx="8">
                  <c:v>175.00000000000003</c:v>
                </c:pt>
                <c:pt idx="9">
                  <c:v>182.00000000000003</c:v>
                </c:pt>
                <c:pt idx="10">
                  <c:v>217.00000000000003</c:v>
                </c:pt>
                <c:pt idx="11">
                  <c:v>231.00000000000003</c:v>
                </c:pt>
                <c:pt idx="12">
                  <c:v>259</c:v>
                </c:pt>
                <c:pt idx="13">
                  <c:v>280</c:v>
                </c:pt>
                <c:pt idx="14">
                  <c:v>294</c:v>
                </c:pt>
                <c:pt idx="15">
                  <c:v>315.00000000000006</c:v>
                </c:pt>
                <c:pt idx="16">
                  <c:v>336.00000000000006</c:v>
                </c:pt>
                <c:pt idx="17">
                  <c:v>357.00000000000006</c:v>
                </c:pt>
                <c:pt idx="18">
                  <c:v>385.00000000000006</c:v>
                </c:pt>
                <c:pt idx="19">
                  <c:v>413.00000000000006</c:v>
                </c:pt>
                <c:pt idx="20">
                  <c:v>441.00000000000006</c:v>
                </c:pt>
                <c:pt idx="21">
                  <c:v>476.00000000000006</c:v>
                </c:pt>
                <c:pt idx="22">
                  <c:v>483.00000000000006</c:v>
                </c:pt>
                <c:pt idx="23">
                  <c:v>497.00000000000006</c:v>
                </c:pt>
                <c:pt idx="24">
                  <c:v>511.00000000000006</c:v>
                </c:pt>
                <c:pt idx="25">
                  <c:v>532</c:v>
                </c:pt>
                <c:pt idx="26">
                  <c:v>553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760-49DC-AFD9-ED4E0E2BDD01}"/>
            </c:ext>
          </c:extLst>
        </c:ser>
        <c:ser>
          <c:idx val="7"/>
          <c:order val="8"/>
          <c:tx>
            <c:strRef>
              <c:f>'Capacity Charts'!$B$27</c:f>
              <c:strCache>
                <c:ptCount val="1"/>
                <c:pt idx="0">
                  <c:v>Battery (excl. residential)  (MW)</c:v>
                </c:pt>
              </c:strCache>
            </c:strRef>
          </c:tx>
          <c:spPr>
            <a:solidFill>
              <a:srgbClr val="990099"/>
            </a:solidFill>
            <a:ln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Charts'!$D$27:$AD$27</c:f>
              <c:numCache>
                <c:formatCode>0</c:formatCode>
                <c:ptCount val="27"/>
                <c:pt idx="0">
                  <c:v>0</c:v>
                </c:pt>
                <c:pt idx="1">
                  <c:v>46.25</c:v>
                </c:pt>
                <c:pt idx="2">
                  <c:v>531.18124999999998</c:v>
                </c:pt>
                <c:pt idx="3">
                  <c:v>1308.875</c:v>
                </c:pt>
                <c:pt idx="4">
                  <c:v>1308.875</c:v>
                </c:pt>
                <c:pt idx="5">
                  <c:v>1563.25</c:v>
                </c:pt>
                <c:pt idx="6">
                  <c:v>1817.625</c:v>
                </c:pt>
                <c:pt idx="7">
                  <c:v>2072</c:v>
                </c:pt>
                <c:pt idx="8">
                  <c:v>2326.375</c:v>
                </c:pt>
                <c:pt idx="9">
                  <c:v>2326.3752099811986</c:v>
                </c:pt>
                <c:pt idx="10">
                  <c:v>2551.9686940775678</c:v>
                </c:pt>
                <c:pt idx="11">
                  <c:v>2683.8766616162525</c:v>
                </c:pt>
                <c:pt idx="12">
                  <c:v>2868.4245125076468</c:v>
                </c:pt>
                <c:pt idx="13">
                  <c:v>3026.6524217226865</c:v>
                </c:pt>
                <c:pt idx="14">
                  <c:v>3158.5603892613713</c:v>
                </c:pt>
                <c:pt idx="15">
                  <c:v>3316.7882984764115</c:v>
                </c:pt>
                <c:pt idx="16">
                  <c:v>3475.0162076914503</c:v>
                </c:pt>
                <c:pt idx="17">
                  <c:v>3633.2441169064905</c:v>
                </c:pt>
                <c:pt idx="18">
                  <c:v>3817.7919677978848</c:v>
                </c:pt>
                <c:pt idx="19">
                  <c:v>4002.3398186892782</c:v>
                </c:pt>
                <c:pt idx="20">
                  <c:v>4186.887669580673</c:v>
                </c:pt>
                <c:pt idx="21">
                  <c:v>4397.7554621484214</c:v>
                </c:pt>
                <c:pt idx="22">
                  <c:v>4503.3434880107516</c:v>
                </c:pt>
                <c:pt idx="23">
                  <c:v>4635.2514555494372</c:v>
                </c:pt>
                <c:pt idx="24">
                  <c:v>4767.159423088121</c:v>
                </c:pt>
                <c:pt idx="25">
                  <c:v>4925.3873323031612</c:v>
                </c:pt>
                <c:pt idx="26">
                  <c:v>5083.6152415182014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760-49DC-AFD9-ED4E0E2BDD01}"/>
            </c:ext>
          </c:extLst>
        </c:ser>
        <c:ser>
          <c:idx val="8"/>
          <c:order val="9"/>
          <c:tx>
            <c:strRef>
              <c:f>'Capacity Charts'!$B$28</c:f>
              <c:strCache>
                <c:ptCount val="1"/>
                <c:pt idx="0">
                  <c:v>Demand Side Programs (MW)</c:v>
                </c:pt>
              </c:strCache>
            </c:strRef>
          </c:tx>
          <c:spPr>
            <a:solidFill>
              <a:srgbClr val="FF99CC"/>
            </a:solidFill>
            <a:ln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Charts'!$D$28:$AD$28</c:f>
              <c:numCache>
                <c:formatCode>General</c:formatCode>
                <c:ptCount val="27"/>
                <c:pt idx="0">
                  <c:v>86</c:v>
                </c:pt>
                <c:pt idx="1">
                  <c:v>86</c:v>
                </c:pt>
                <c:pt idx="2">
                  <c:v>86</c:v>
                </c:pt>
                <c:pt idx="3">
                  <c:v>86</c:v>
                </c:pt>
                <c:pt idx="4">
                  <c:v>86</c:v>
                </c:pt>
                <c:pt idx="5">
                  <c:v>86</c:v>
                </c:pt>
                <c:pt idx="6">
                  <c:v>86</c:v>
                </c:pt>
                <c:pt idx="7">
                  <c:v>86</c:v>
                </c:pt>
                <c:pt idx="8">
                  <c:v>86</c:v>
                </c:pt>
                <c:pt idx="9">
                  <c:v>86</c:v>
                </c:pt>
                <c:pt idx="10">
                  <c:v>86</c:v>
                </c:pt>
                <c:pt idx="11">
                  <c:v>86</c:v>
                </c:pt>
                <c:pt idx="12">
                  <c:v>86</c:v>
                </c:pt>
                <c:pt idx="13">
                  <c:v>86</c:v>
                </c:pt>
                <c:pt idx="14">
                  <c:v>86</c:v>
                </c:pt>
                <c:pt idx="15">
                  <c:v>86</c:v>
                </c:pt>
                <c:pt idx="16">
                  <c:v>86</c:v>
                </c:pt>
                <c:pt idx="17">
                  <c:v>86</c:v>
                </c:pt>
                <c:pt idx="18">
                  <c:v>86</c:v>
                </c:pt>
                <c:pt idx="19">
                  <c:v>86</c:v>
                </c:pt>
                <c:pt idx="20">
                  <c:v>86</c:v>
                </c:pt>
                <c:pt idx="21">
                  <c:v>86</c:v>
                </c:pt>
                <c:pt idx="22">
                  <c:v>86</c:v>
                </c:pt>
                <c:pt idx="23">
                  <c:v>86</c:v>
                </c:pt>
                <c:pt idx="24">
                  <c:v>86</c:v>
                </c:pt>
                <c:pt idx="25">
                  <c:v>86</c:v>
                </c:pt>
                <c:pt idx="26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760-49DC-AFD9-ED4E0E2BDD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5090592"/>
        <c:axId val="175101632"/>
      </c:areaChart>
      <c:lineChart>
        <c:grouping val="stacked"/>
        <c:varyColors val="0"/>
        <c:ser>
          <c:idx val="10"/>
          <c:order val="0"/>
          <c:tx>
            <c:v>ESOO Reserve Capacity Target (Extrapolated)</c:v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'Capacity Charts'!$D$1:$AD$1</c:f>
              <c:numCache>
                <c:formatCode>General</c:formatCode>
                <c:ptCount val="27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  <c:pt idx="24">
                  <c:v>2047</c:v>
                </c:pt>
                <c:pt idx="25">
                  <c:v>2048</c:v>
                </c:pt>
                <c:pt idx="26">
                  <c:v>2049</c:v>
                </c:pt>
              </c:numCache>
            </c:numRef>
          </c:cat>
          <c:val>
            <c:numRef>
              <c:f>'Capacity Charts'!$D$4:$AD$4</c:f>
              <c:numCache>
                <c:formatCode>_-* #,##0_-;\-* #,##0_-;_-* "-"??_-;_-@_-</c:formatCode>
                <c:ptCount val="27"/>
                <c:pt idx="0">
                  <c:v>5343.0999999999995</c:v>
                </c:pt>
                <c:pt idx="1">
                  <c:v>5364</c:v>
                </c:pt>
                <c:pt idx="2">
                  <c:v>5430</c:v>
                </c:pt>
                <c:pt idx="3">
                  <c:v>5543</c:v>
                </c:pt>
                <c:pt idx="4">
                  <c:v>5716</c:v>
                </c:pt>
                <c:pt idx="5">
                  <c:v>5806</c:v>
                </c:pt>
                <c:pt idx="6">
                  <c:v>6000.9182888728674</c:v>
                </c:pt>
                <c:pt idx="7">
                  <c:v>6208.1091083874071</c:v>
                </c:pt>
                <c:pt idx="8">
                  <c:v>6477.3326123527995</c:v>
                </c:pt>
                <c:pt idx="9">
                  <c:v>6691.7904349915889</c:v>
                </c:pt>
                <c:pt idx="10">
                  <c:v>6890.2727709685169</c:v>
                </c:pt>
                <c:pt idx="11">
                  <c:v>7100.276132887454</c:v>
                </c:pt>
                <c:pt idx="12">
                  <c:v>7313.2844168740785</c:v>
                </c:pt>
                <c:pt idx="13">
                  <c:v>7532.6829493803016</c:v>
                </c:pt>
                <c:pt idx="14">
                  <c:v>7758.6634378617091</c:v>
                </c:pt>
                <c:pt idx="15">
                  <c:v>7991.4233409975614</c:v>
                </c:pt>
                <c:pt idx="16">
                  <c:v>8231.1660412274887</c:v>
                </c:pt>
                <c:pt idx="17">
                  <c:v>8478.1010224643142</c:v>
                </c:pt>
                <c:pt idx="18">
                  <c:v>8732.4440531382443</c:v>
                </c:pt>
                <c:pt idx="19">
                  <c:v>8994.417374732393</c:v>
                </c:pt>
                <c:pt idx="20">
                  <c:v>9264.2498959743625</c:v>
                </c:pt>
                <c:pt idx="21">
                  <c:v>9542.1773928535949</c:v>
                </c:pt>
                <c:pt idx="22">
                  <c:v>9828.4427146392027</c:v>
                </c:pt>
                <c:pt idx="23">
                  <c:v>10123.295996078381</c:v>
                </c:pt>
                <c:pt idx="24">
                  <c:v>10426.99487596073</c:v>
                </c:pt>
                <c:pt idx="25">
                  <c:v>10739.804722239554</c:v>
                </c:pt>
                <c:pt idx="26">
                  <c:v>11061.998863906741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8760-49DC-AFD9-ED4E0E2BDD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5090592"/>
        <c:axId val="175101632"/>
      </c:lineChart>
      <c:dateAx>
        <c:axId val="175090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 sz="1600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101632"/>
        <c:crosses val="autoZero"/>
        <c:auto val="0"/>
        <c:lblOffset val="100"/>
        <c:baseTimeUnit val="days"/>
      </c:dateAx>
      <c:valAx>
        <c:axId val="175101632"/>
        <c:scaling>
          <c:orientation val="minMax"/>
          <c:max val="12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 sz="1400"/>
                  <a:t>Reserve Capacity Assignement,</a:t>
                </a:r>
                <a:r>
                  <a:rPr lang="en-AU" sz="1400" baseline="0"/>
                  <a:t> GW</a:t>
                </a:r>
                <a:endParaRPr lang="en-AU" sz="1400"/>
              </a:p>
            </c:rich>
          </c:tx>
          <c:layout>
            <c:manualLayout>
              <c:xMode val="edge"/>
              <c:yMode val="edge"/>
              <c:x val="1.3806090014199253E-2"/>
              <c:y val="0.3596559979485720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AU"/>
            </a:p>
          </c:txPr>
        </c:title>
        <c:numFmt formatCode="General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090592"/>
        <c:crossesAt val="2023"/>
        <c:crossBetween val="midCat"/>
        <c:majorUnit val="1000"/>
        <c:minorUnit val="250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2783675182055808E-2"/>
          <c:y val="0.89251569842661527"/>
          <c:w val="0.89491676752971816"/>
          <c:h val="7.32810718037000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Scheme 2 - Make-up of Reserve Capacity Forecast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AU"/>
        </a:p>
      </c:txPr>
    </c:title>
    <c:autoTitleDeleted val="0"/>
    <c:plotArea>
      <c:layout>
        <c:manualLayout>
          <c:layoutTarget val="inner"/>
          <c:xMode val="edge"/>
          <c:yMode val="edge"/>
          <c:x val="7.8676379689016307E-2"/>
          <c:y val="4.8359325294884695E-2"/>
          <c:w val="0.86525503020351457"/>
          <c:h val="0.78089597307830338"/>
        </c:manualLayout>
      </c:layout>
      <c:areaChart>
        <c:grouping val="stacked"/>
        <c:varyColors val="0"/>
        <c:ser>
          <c:idx val="0"/>
          <c:order val="1"/>
          <c:tx>
            <c:strRef>
              <c:f>'Capacity Charts'!$B$20</c:f>
              <c:strCache>
                <c:ptCount val="1"/>
                <c:pt idx="0">
                  <c:v>Coal (MW)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Charts'!$D$20:$AD$20</c:f>
              <c:numCache>
                <c:formatCode>General</c:formatCode>
                <c:ptCount val="27"/>
                <c:pt idx="0">
                  <c:v>1366</c:v>
                </c:pt>
                <c:pt idx="1">
                  <c:v>1366</c:v>
                </c:pt>
                <c:pt idx="2">
                  <c:v>1176</c:v>
                </c:pt>
                <c:pt idx="3">
                  <c:v>1176</c:v>
                </c:pt>
                <c:pt idx="4">
                  <c:v>1176</c:v>
                </c:pt>
                <c:pt idx="5">
                  <c:v>858</c:v>
                </c:pt>
                <c:pt idx="6">
                  <c:v>858</c:v>
                </c:pt>
                <c:pt idx="7">
                  <c:v>434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9A-4034-B65E-BAD853E84F38}"/>
            </c:ext>
          </c:extLst>
        </c:ser>
        <c:ser>
          <c:idx val="1"/>
          <c:order val="2"/>
          <c:tx>
            <c:strRef>
              <c:f>'Capacity Charts'!$B$48</c:f>
              <c:strCache>
                <c:ptCount val="1"/>
                <c:pt idx="0">
                  <c:v>CCGT (MW)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25400"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Charts'!$D$48:$AD$48</c:f>
              <c:numCache>
                <c:formatCode>0</c:formatCode>
                <c:ptCount val="27"/>
                <c:pt idx="0">
                  <c:v>860</c:v>
                </c:pt>
                <c:pt idx="1">
                  <c:v>860</c:v>
                </c:pt>
                <c:pt idx="2">
                  <c:v>860</c:v>
                </c:pt>
                <c:pt idx="3">
                  <c:v>860</c:v>
                </c:pt>
                <c:pt idx="4">
                  <c:v>860</c:v>
                </c:pt>
                <c:pt idx="5">
                  <c:v>860</c:v>
                </c:pt>
                <c:pt idx="6">
                  <c:v>860</c:v>
                </c:pt>
                <c:pt idx="7">
                  <c:v>860</c:v>
                </c:pt>
                <c:pt idx="8">
                  <c:v>860</c:v>
                </c:pt>
                <c:pt idx="9">
                  <c:v>860</c:v>
                </c:pt>
                <c:pt idx="10">
                  <c:v>860</c:v>
                </c:pt>
                <c:pt idx="11">
                  <c:v>860</c:v>
                </c:pt>
                <c:pt idx="12">
                  <c:v>860</c:v>
                </c:pt>
                <c:pt idx="13">
                  <c:v>860</c:v>
                </c:pt>
                <c:pt idx="14">
                  <c:v>860</c:v>
                </c:pt>
                <c:pt idx="15">
                  <c:v>860</c:v>
                </c:pt>
                <c:pt idx="16">
                  <c:v>860</c:v>
                </c:pt>
                <c:pt idx="17">
                  <c:v>860</c:v>
                </c:pt>
                <c:pt idx="18">
                  <c:v>860</c:v>
                </c:pt>
                <c:pt idx="19">
                  <c:v>860</c:v>
                </c:pt>
                <c:pt idx="20">
                  <c:v>860</c:v>
                </c:pt>
                <c:pt idx="21">
                  <c:v>860</c:v>
                </c:pt>
                <c:pt idx="22">
                  <c:v>860</c:v>
                </c:pt>
                <c:pt idx="23">
                  <c:v>860</c:v>
                </c:pt>
                <c:pt idx="24">
                  <c:v>860</c:v>
                </c:pt>
                <c:pt idx="25">
                  <c:v>860</c:v>
                </c:pt>
                <c:pt idx="26">
                  <c:v>860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9A-4034-B65E-BAD853E84F38}"/>
            </c:ext>
          </c:extLst>
        </c:ser>
        <c:ser>
          <c:idx val="2"/>
          <c:order val="3"/>
          <c:tx>
            <c:strRef>
              <c:f>'Capacity Charts'!$B$49</c:f>
              <c:strCache>
                <c:ptCount val="1"/>
                <c:pt idx="0">
                  <c:v>OCGT (MW)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 w="25400"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Charts'!$D$49:$AD$49</c:f>
              <c:numCache>
                <c:formatCode>0</c:formatCode>
                <c:ptCount val="27"/>
                <c:pt idx="0">
                  <c:v>2034</c:v>
                </c:pt>
                <c:pt idx="1">
                  <c:v>2034</c:v>
                </c:pt>
                <c:pt idx="2">
                  <c:v>2034</c:v>
                </c:pt>
                <c:pt idx="3">
                  <c:v>2034</c:v>
                </c:pt>
                <c:pt idx="4">
                  <c:v>2034</c:v>
                </c:pt>
                <c:pt idx="5">
                  <c:v>2034</c:v>
                </c:pt>
                <c:pt idx="6">
                  <c:v>2034</c:v>
                </c:pt>
                <c:pt idx="7">
                  <c:v>2034</c:v>
                </c:pt>
                <c:pt idx="8">
                  <c:v>2034</c:v>
                </c:pt>
                <c:pt idx="9">
                  <c:v>2034</c:v>
                </c:pt>
                <c:pt idx="10">
                  <c:v>2034</c:v>
                </c:pt>
                <c:pt idx="11">
                  <c:v>2034</c:v>
                </c:pt>
                <c:pt idx="12">
                  <c:v>2034</c:v>
                </c:pt>
                <c:pt idx="13">
                  <c:v>2034</c:v>
                </c:pt>
                <c:pt idx="14">
                  <c:v>2034</c:v>
                </c:pt>
                <c:pt idx="15">
                  <c:v>2034</c:v>
                </c:pt>
                <c:pt idx="16">
                  <c:v>2034</c:v>
                </c:pt>
                <c:pt idx="17">
                  <c:v>2034</c:v>
                </c:pt>
                <c:pt idx="18">
                  <c:v>2034</c:v>
                </c:pt>
                <c:pt idx="19">
                  <c:v>2034</c:v>
                </c:pt>
                <c:pt idx="20">
                  <c:v>2034</c:v>
                </c:pt>
                <c:pt idx="21">
                  <c:v>2034</c:v>
                </c:pt>
                <c:pt idx="22">
                  <c:v>2034</c:v>
                </c:pt>
                <c:pt idx="23">
                  <c:v>2034</c:v>
                </c:pt>
                <c:pt idx="24">
                  <c:v>2034</c:v>
                </c:pt>
                <c:pt idx="25">
                  <c:v>2034</c:v>
                </c:pt>
                <c:pt idx="26">
                  <c:v>2034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9A-4034-B65E-BAD853E84F38}"/>
            </c:ext>
          </c:extLst>
        </c:ser>
        <c:ser>
          <c:idx val="3"/>
          <c:order val="4"/>
          <c:tx>
            <c:strRef>
              <c:f>'Capacity Charts'!$B$23</c:f>
              <c:strCache>
                <c:ptCount val="1"/>
                <c:pt idx="0">
                  <c:v>Distillate (MW)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Charts'!$D$23:$AD$23</c:f>
              <c:numCache>
                <c:formatCode>General</c:formatCode>
                <c:ptCount val="27"/>
                <c:pt idx="0">
                  <c:v>122</c:v>
                </c:pt>
                <c:pt idx="1">
                  <c:v>122</c:v>
                </c:pt>
                <c:pt idx="2">
                  <c:v>122</c:v>
                </c:pt>
                <c:pt idx="3">
                  <c:v>122</c:v>
                </c:pt>
                <c:pt idx="4">
                  <c:v>122</c:v>
                </c:pt>
                <c:pt idx="5">
                  <c:v>122</c:v>
                </c:pt>
                <c:pt idx="6">
                  <c:v>122</c:v>
                </c:pt>
                <c:pt idx="7">
                  <c:v>122</c:v>
                </c:pt>
                <c:pt idx="8">
                  <c:v>122</c:v>
                </c:pt>
                <c:pt idx="9">
                  <c:v>122</c:v>
                </c:pt>
                <c:pt idx="10">
                  <c:v>122</c:v>
                </c:pt>
                <c:pt idx="11">
                  <c:v>122</c:v>
                </c:pt>
                <c:pt idx="12">
                  <c:v>122</c:v>
                </c:pt>
                <c:pt idx="13">
                  <c:v>122</c:v>
                </c:pt>
                <c:pt idx="14">
                  <c:v>122</c:v>
                </c:pt>
                <c:pt idx="15">
                  <c:v>122</c:v>
                </c:pt>
                <c:pt idx="16">
                  <c:v>122</c:v>
                </c:pt>
                <c:pt idx="17">
                  <c:v>122</c:v>
                </c:pt>
                <c:pt idx="18">
                  <c:v>122</c:v>
                </c:pt>
                <c:pt idx="19">
                  <c:v>122</c:v>
                </c:pt>
                <c:pt idx="20">
                  <c:v>122</c:v>
                </c:pt>
                <c:pt idx="21">
                  <c:v>122</c:v>
                </c:pt>
                <c:pt idx="22">
                  <c:v>122</c:v>
                </c:pt>
                <c:pt idx="23">
                  <c:v>122</c:v>
                </c:pt>
                <c:pt idx="24">
                  <c:v>122</c:v>
                </c:pt>
                <c:pt idx="25">
                  <c:v>122</c:v>
                </c:pt>
                <c:pt idx="26">
                  <c:v>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9A-4034-B65E-BAD853E84F38}"/>
            </c:ext>
          </c:extLst>
        </c:ser>
        <c:ser>
          <c:idx val="4"/>
          <c:order val="5"/>
          <c:tx>
            <c:strRef>
              <c:f>'Capacity Charts'!$B$24</c:f>
              <c:strCache>
                <c:ptCount val="1"/>
                <c:pt idx="0">
                  <c:v>Landfill/Waster/Bio (MW)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Charts'!$D$24:$AD$24</c:f>
              <c:numCache>
                <c:formatCode>0</c:formatCode>
                <c:ptCount val="27"/>
                <c:pt idx="0">
                  <c:v>73.039999999999992</c:v>
                </c:pt>
                <c:pt idx="1">
                  <c:v>73.039999999999992</c:v>
                </c:pt>
                <c:pt idx="2">
                  <c:v>73.039999999999992</c:v>
                </c:pt>
                <c:pt idx="3">
                  <c:v>73.039999999999992</c:v>
                </c:pt>
                <c:pt idx="4">
                  <c:v>73.039999999999992</c:v>
                </c:pt>
                <c:pt idx="5">
                  <c:v>73.039999999999992</c:v>
                </c:pt>
                <c:pt idx="6">
                  <c:v>73.039999999999992</c:v>
                </c:pt>
                <c:pt idx="7">
                  <c:v>73.039999999999992</c:v>
                </c:pt>
                <c:pt idx="8">
                  <c:v>73.039999999999992</c:v>
                </c:pt>
                <c:pt idx="9">
                  <c:v>73.039999999999992</c:v>
                </c:pt>
                <c:pt idx="10">
                  <c:v>73.039999999999992</c:v>
                </c:pt>
                <c:pt idx="11">
                  <c:v>73.039999999999992</c:v>
                </c:pt>
                <c:pt idx="12">
                  <c:v>73.039999999999992</c:v>
                </c:pt>
                <c:pt idx="13">
                  <c:v>73.039999999999992</c:v>
                </c:pt>
                <c:pt idx="14">
                  <c:v>73.039999999999992</c:v>
                </c:pt>
                <c:pt idx="15">
                  <c:v>73.039999999999992</c:v>
                </c:pt>
                <c:pt idx="16">
                  <c:v>73.039999999999992</c:v>
                </c:pt>
                <c:pt idx="17">
                  <c:v>73.039999999999992</c:v>
                </c:pt>
                <c:pt idx="18">
                  <c:v>73.039999999999992</c:v>
                </c:pt>
                <c:pt idx="19">
                  <c:v>73.039999999999992</c:v>
                </c:pt>
                <c:pt idx="20">
                  <c:v>73.039999999999992</c:v>
                </c:pt>
                <c:pt idx="21">
                  <c:v>73.039999999999992</c:v>
                </c:pt>
                <c:pt idx="22">
                  <c:v>73.039999999999992</c:v>
                </c:pt>
                <c:pt idx="23">
                  <c:v>73.039999999999992</c:v>
                </c:pt>
                <c:pt idx="24">
                  <c:v>73.039999999999992</c:v>
                </c:pt>
                <c:pt idx="25">
                  <c:v>73.039999999999992</c:v>
                </c:pt>
                <c:pt idx="26">
                  <c:v>73.039999999999992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19A-4034-B65E-BAD853E84F38}"/>
            </c:ext>
          </c:extLst>
        </c:ser>
        <c:ser>
          <c:idx val="5"/>
          <c:order val="6"/>
          <c:tx>
            <c:strRef>
              <c:f>'Capacity Charts'!$B$50</c:f>
              <c:strCache>
                <c:ptCount val="1"/>
                <c:pt idx="0">
                  <c:v>Wind (MW)</c:v>
                </c:pt>
              </c:strCache>
            </c:strRef>
          </c:tx>
          <c:spPr>
            <a:solidFill>
              <a:srgbClr val="00B050"/>
            </a:solidFill>
            <a:ln w="25400"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Charts'!$D$50:$AD$50</c:f>
              <c:numCache>
                <c:formatCode>0</c:formatCode>
                <c:ptCount val="27"/>
                <c:pt idx="0">
                  <c:v>160.99999999999997</c:v>
                </c:pt>
                <c:pt idx="1">
                  <c:v>160.99999999999997</c:v>
                </c:pt>
                <c:pt idx="2">
                  <c:v>172.65333333333328</c:v>
                </c:pt>
                <c:pt idx="3">
                  <c:v>172.65333333333328</c:v>
                </c:pt>
                <c:pt idx="4">
                  <c:v>172.65333333333328</c:v>
                </c:pt>
                <c:pt idx="5">
                  <c:v>192.58666666666662</c:v>
                </c:pt>
                <c:pt idx="6">
                  <c:v>252.3866666666666</c:v>
                </c:pt>
                <c:pt idx="7">
                  <c:v>371.98666666666657</c:v>
                </c:pt>
                <c:pt idx="8">
                  <c:v>491.58666666666653</c:v>
                </c:pt>
                <c:pt idx="9">
                  <c:v>531.45333333333315</c:v>
                </c:pt>
                <c:pt idx="10">
                  <c:v>551.38666666666654</c:v>
                </c:pt>
                <c:pt idx="11">
                  <c:v>571.31999999999982</c:v>
                </c:pt>
                <c:pt idx="12">
                  <c:v>591.25333333333322</c:v>
                </c:pt>
                <c:pt idx="13">
                  <c:v>611.1866666666665</c:v>
                </c:pt>
                <c:pt idx="14">
                  <c:v>631.11999999999989</c:v>
                </c:pt>
                <c:pt idx="15">
                  <c:v>651.05333333333317</c:v>
                </c:pt>
                <c:pt idx="16">
                  <c:v>670.98666666666645</c:v>
                </c:pt>
                <c:pt idx="17">
                  <c:v>690.91999999999985</c:v>
                </c:pt>
                <c:pt idx="18">
                  <c:v>710.85333333333313</c:v>
                </c:pt>
                <c:pt idx="19">
                  <c:v>750.7199999999998</c:v>
                </c:pt>
                <c:pt idx="20">
                  <c:v>790.58666666666647</c:v>
                </c:pt>
                <c:pt idx="21">
                  <c:v>830.45333333333315</c:v>
                </c:pt>
                <c:pt idx="22">
                  <c:v>870.31999999999982</c:v>
                </c:pt>
                <c:pt idx="23">
                  <c:v>930.11999999999978</c:v>
                </c:pt>
                <c:pt idx="24">
                  <c:v>989.91999999999973</c:v>
                </c:pt>
                <c:pt idx="25">
                  <c:v>1049.7199999999998</c:v>
                </c:pt>
                <c:pt idx="26">
                  <c:v>1109.5199999999998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19A-4034-B65E-BAD853E84F38}"/>
            </c:ext>
          </c:extLst>
        </c:ser>
        <c:ser>
          <c:idx val="6"/>
          <c:order val="7"/>
          <c:tx>
            <c:strRef>
              <c:f>'Capacity Charts'!$B$51</c:f>
              <c:strCache>
                <c:ptCount val="1"/>
                <c:pt idx="0">
                  <c:v>Solar (excl. Rooftop) (MW)</c:v>
                </c:pt>
              </c:strCache>
            </c:strRef>
          </c:tx>
          <c:spPr>
            <a:solidFill>
              <a:srgbClr val="FFFF00"/>
            </a:solidFill>
            <a:ln w="25400"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Charts'!$D$51:$AD$51</c:f>
              <c:numCache>
                <c:formatCode>0</c:formatCode>
                <c:ptCount val="27"/>
                <c:pt idx="0">
                  <c:v>21.000000000000004</c:v>
                </c:pt>
                <c:pt idx="1">
                  <c:v>21.000000000000004</c:v>
                </c:pt>
                <c:pt idx="2">
                  <c:v>35</c:v>
                </c:pt>
                <c:pt idx="3">
                  <c:v>35</c:v>
                </c:pt>
                <c:pt idx="4">
                  <c:v>35</c:v>
                </c:pt>
                <c:pt idx="5">
                  <c:v>49.000000000000007</c:v>
                </c:pt>
                <c:pt idx="6">
                  <c:v>91.000000000000014</c:v>
                </c:pt>
                <c:pt idx="7">
                  <c:v>175.00000000000003</c:v>
                </c:pt>
                <c:pt idx="8">
                  <c:v>259</c:v>
                </c:pt>
                <c:pt idx="9">
                  <c:v>266</c:v>
                </c:pt>
                <c:pt idx="10">
                  <c:v>301.00000000000006</c:v>
                </c:pt>
                <c:pt idx="11">
                  <c:v>315.00000000000006</c:v>
                </c:pt>
                <c:pt idx="12">
                  <c:v>343.00000000000006</c:v>
                </c:pt>
                <c:pt idx="13">
                  <c:v>364.00000000000006</c:v>
                </c:pt>
                <c:pt idx="14">
                  <c:v>378.00000000000006</c:v>
                </c:pt>
                <c:pt idx="15">
                  <c:v>399.00000000000006</c:v>
                </c:pt>
                <c:pt idx="16">
                  <c:v>420.00000000000006</c:v>
                </c:pt>
                <c:pt idx="17">
                  <c:v>441.00000000000006</c:v>
                </c:pt>
                <c:pt idx="18">
                  <c:v>469.00000000000006</c:v>
                </c:pt>
                <c:pt idx="19">
                  <c:v>511.00000000000006</c:v>
                </c:pt>
                <c:pt idx="20">
                  <c:v>553</c:v>
                </c:pt>
                <c:pt idx="21">
                  <c:v>588</c:v>
                </c:pt>
                <c:pt idx="22">
                  <c:v>616.00000000000011</c:v>
                </c:pt>
                <c:pt idx="23">
                  <c:v>658.00000000000011</c:v>
                </c:pt>
                <c:pt idx="24">
                  <c:v>700.00000000000011</c:v>
                </c:pt>
                <c:pt idx="25">
                  <c:v>742.00000000000011</c:v>
                </c:pt>
                <c:pt idx="26">
                  <c:v>784.00000000000011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19A-4034-B65E-BAD853E84F38}"/>
            </c:ext>
          </c:extLst>
        </c:ser>
        <c:ser>
          <c:idx val="7"/>
          <c:order val="8"/>
          <c:tx>
            <c:strRef>
              <c:f>'Capacity Charts'!$B$52</c:f>
              <c:strCache>
                <c:ptCount val="1"/>
                <c:pt idx="0">
                  <c:v>Battery (excl. residential) (MW)</c:v>
                </c:pt>
              </c:strCache>
            </c:strRef>
          </c:tx>
          <c:spPr>
            <a:solidFill>
              <a:srgbClr val="990099"/>
            </a:solidFill>
            <a:ln w="25400"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Charts'!$D$52:$AD$52</c:f>
              <c:numCache>
                <c:formatCode>0</c:formatCode>
                <c:ptCount val="27"/>
                <c:pt idx="0">
                  <c:v>0</c:v>
                </c:pt>
                <c:pt idx="1">
                  <c:v>46.25</c:v>
                </c:pt>
                <c:pt idx="2">
                  <c:v>531.18124999999998</c:v>
                </c:pt>
                <c:pt idx="3">
                  <c:v>1308.875</c:v>
                </c:pt>
                <c:pt idx="4">
                  <c:v>1308.875</c:v>
                </c:pt>
                <c:pt idx="5">
                  <c:v>1563.25</c:v>
                </c:pt>
                <c:pt idx="6">
                  <c:v>1817.625</c:v>
                </c:pt>
                <c:pt idx="7">
                  <c:v>2072</c:v>
                </c:pt>
                <c:pt idx="8">
                  <c:v>2580.75</c:v>
                </c:pt>
                <c:pt idx="9">
                  <c:v>2896.5895100974512</c:v>
                </c:pt>
                <c:pt idx="10">
                  <c:v>3122.1829941938199</c:v>
                </c:pt>
                <c:pt idx="11">
                  <c:v>3254.0909617325046</c:v>
                </c:pt>
                <c:pt idx="12">
                  <c:v>3438.638812623899</c:v>
                </c:pt>
                <c:pt idx="13">
                  <c:v>3596.8667218389392</c:v>
                </c:pt>
                <c:pt idx="14">
                  <c:v>3728.7746893776239</c:v>
                </c:pt>
                <c:pt idx="15">
                  <c:v>3887.0025985926636</c:v>
                </c:pt>
                <c:pt idx="16">
                  <c:v>4045.2305078077025</c:v>
                </c:pt>
                <c:pt idx="17">
                  <c:v>4203.4584170227427</c:v>
                </c:pt>
                <c:pt idx="18">
                  <c:v>4400.0209170227427</c:v>
                </c:pt>
                <c:pt idx="19">
                  <c:v>4596.5834170227427</c:v>
                </c:pt>
                <c:pt idx="20">
                  <c:v>4793.1459170227427</c:v>
                </c:pt>
                <c:pt idx="21">
                  <c:v>4989.7084170227427</c:v>
                </c:pt>
                <c:pt idx="22">
                  <c:v>5186.2709170227427</c:v>
                </c:pt>
                <c:pt idx="23">
                  <c:v>5382.8334170227427</c:v>
                </c:pt>
                <c:pt idx="24">
                  <c:v>5579.3959170227427</c:v>
                </c:pt>
                <c:pt idx="25">
                  <c:v>5775.9584170227436</c:v>
                </c:pt>
                <c:pt idx="26">
                  <c:v>5972.5209170227436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9A-4034-B65E-BAD853E84F38}"/>
            </c:ext>
          </c:extLst>
        </c:ser>
        <c:ser>
          <c:idx val="8"/>
          <c:order val="9"/>
          <c:tx>
            <c:strRef>
              <c:f>'Capacity Charts'!$B$28</c:f>
              <c:strCache>
                <c:ptCount val="1"/>
                <c:pt idx="0">
                  <c:v>Demand Side Programs (MW)</c:v>
                </c:pt>
              </c:strCache>
            </c:strRef>
          </c:tx>
          <c:spPr>
            <a:solidFill>
              <a:srgbClr val="FF99CC"/>
            </a:solidFill>
            <a:ln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Charts'!$D$28:$AD$28</c:f>
              <c:numCache>
                <c:formatCode>General</c:formatCode>
                <c:ptCount val="27"/>
                <c:pt idx="0">
                  <c:v>86</c:v>
                </c:pt>
                <c:pt idx="1">
                  <c:v>86</c:v>
                </c:pt>
                <c:pt idx="2">
                  <c:v>86</c:v>
                </c:pt>
                <c:pt idx="3">
                  <c:v>86</c:v>
                </c:pt>
                <c:pt idx="4">
                  <c:v>86</c:v>
                </c:pt>
                <c:pt idx="5">
                  <c:v>86</c:v>
                </c:pt>
                <c:pt idx="6">
                  <c:v>86</c:v>
                </c:pt>
                <c:pt idx="7">
                  <c:v>86</c:v>
                </c:pt>
                <c:pt idx="8">
                  <c:v>86</c:v>
                </c:pt>
                <c:pt idx="9">
                  <c:v>86</c:v>
                </c:pt>
                <c:pt idx="10">
                  <c:v>86</c:v>
                </c:pt>
                <c:pt idx="11">
                  <c:v>86</c:v>
                </c:pt>
                <c:pt idx="12">
                  <c:v>86</c:v>
                </c:pt>
                <c:pt idx="13">
                  <c:v>86</c:v>
                </c:pt>
                <c:pt idx="14">
                  <c:v>86</c:v>
                </c:pt>
                <c:pt idx="15">
                  <c:v>86</c:v>
                </c:pt>
                <c:pt idx="16">
                  <c:v>86</c:v>
                </c:pt>
                <c:pt idx="17">
                  <c:v>86</c:v>
                </c:pt>
                <c:pt idx="18">
                  <c:v>86</c:v>
                </c:pt>
                <c:pt idx="19">
                  <c:v>86</c:v>
                </c:pt>
                <c:pt idx="20">
                  <c:v>86</c:v>
                </c:pt>
                <c:pt idx="21">
                  <c:v>86</c:v>
                </c:pt>
                <c:pt idx="22">
                  <c:v>86</c:v>
                </c:pt>
                <c:pt idx="23">
                  <c:v>86</c:v>
                </c:pt>
                <c:pt idx="24">
                  <c:v>86</c:v>
                </c:pt>
                <c:pt idx="25">
                  <c:v>86</c:v>
                </c:pt>
                <c:pt idx="26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19A-4034-B65E-BAD853E84F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5090592"/>
        <c:axId val="175101632"/>
      </c:areaChart>
      <c:lineChart>
        <c:grouping val="stacked"/>
        <c:varyColors val="0"/>
        <c:ser>
          <c:idx val="10"/>
          <c:order val="0"/>
          <c:tx>
            <c:v>ESOO Reserve Capacity Target (Extrapolated)</c:v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'Capacity Charts'!$D$1:$AD$1</c:f>
              <c:numCache>
                <c:formatCode>General</c:formatCode>
                <c:ptCount val="27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  <c:pt idx="24">
                  <c:v>2047</c:v>
                </c:pt>
                <c:pt idx="25">
                  <c:v>2048</c:v>
                </c:pt>
                <c:pt idx="26">
                  <c:v>2049</c:v>
                </c:pt>
              </c:numCache>
            </c:numRef>
          </c:cat>
          <c:val>
            <c:numRef>
              <c:f>'Capacity Charts'!$D$4:$AD$4</c:f>
              <c:numCache>
                <c:formatCode>_-* #,##0_-;\-* #,##0_-;_-* "-"??_-;_-@_-</c:formatCode>
                <c:ptCount val="27"/>
                <c:pt idx="0">
                  <c:v>5343.0999999999995</c:v>
                </c:pt>
                <c:pt idx="1">
                  <c:v>5364</c:v>
                </c:pt>
                <c:pt idx="2">
                  <c:v>5430</c:v>
                </c:pt>
                <c:pt idx="3">
                  <c:v>5543</c:v>
                </c:pt>
                <c:pt idx="4">
                  <c:v>5716</c:v>
                </c:pt>
                <c:pt idx="5">
                  <c:v>5806</c:v>
                </c:pt>
                <c:pt idx="6">
                  <c:v>6000.9182888728674</c:v>
                </c:pt>
                <c:pt idx="7">
                  <c:v>6208.1091083874071</c:v>
                </c:pt>
                <c:pt idx="8">
                  <c:v>6477.3326123527995</c:v>
                </c:pt>
                <c:pt idx="9">
                  <c:v>6691.7904349915889</c:v>
                </c:pt>
                <c:pt idx="10">
                  <c:v>6890.2727709685169</c:v>
                </c:pt>
                <c:pt idx="11">
                  <c:v>7100.276132887454</c:v>
                </c:pt>
                <c:pt idx="12">
                  <c:v>7313.2844168740785</c:v>
                </c:pt>
                <c:pt idx="13">
                  <c:v>7532.6829493803016</c:v>
                </c:pt>
                <c:pt idx="14">
                  <c:v>7758.6634378617091</c:v>
                </c:pt>
                <c:pt idx="15">
                  <c:v>7991.4233409975614</c:v>
                </c:pt>
                <c:pt idx="16">
                  <c:v>8231.1660412274887</c:v>
                </c:pt>
                <c:pt idx="17">
                  <c:v>8478.1010224643142</c:v>
                </c:pt>
                <c:pt idx="18">
                  <c:v>8732.4440531382443</c:v>
                </c:pt>
                <c:pt idx="19">
                  <c:v>8994.417374732393</c:v>
                </c:pt>
                <c:pt idx="20">
                  <c:v>9264.2498959743625</c:v>
                </c:pt>
                <c:pt idx="21">
                  <c:v>9542.1773928535949</c:v>
                </c:pt>
                <c:pt idx="22">
                  <c:v>9828.4427146392027</c:v>
                </c:pt>
                <c:pt idx="23">
                  <c:v>10123.295996078381</c:v>
                </c:pt>
                <c:pt idx="24">
                  <c:v>10426.99487596073</c:v>
                </c:pt>
                <c:pt idx="25">
                  <c:v>10739.804722239554</c:v>
                </c:pt>
                <c:pt idx="26">
                  <c:v>11061.998863906741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519A-4034-B65E-BAD853E84F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5090592"/>
        <c:axId val="175101632"/>
      </c:lineChart>
      <c:dateAx>
        <c:axId val="175090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 sz="1600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101632"/>
        <c:crosses val="autoZero"/>
        <c:auto val="0"/>
        <c:lblOffset val="100"/>
        <c:baseTimeUnit val="days"/>
      </c:dateAx>
      <c:valAx>
        <c:axId val="175101632"/>
        <c:scaling>
          <c:orientation val="minMax"/>
          <c:max val="12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 sz="1400"/>
                  <a:t>Reserve Capacity Assignement,</a:t>
                </a:r>
                <a:r>
                  <a:rPr lang="en-AU" sz="1400" baseline="0"/>
                  <a:t> GW</a:t>
                </a:r>
                <a:endParaRPr lang="en-AU" sz="1400"/>
              </a:p>
            </c:rich>
          </c:tx>
          <c:layout>
            <c:manualLayout>
              <c:xMode val="edge"/>
              <c:yMode val="edge"/>
              <c:x val="1.3806090014199253E-2"/>
              <c:y val="0.3596559979485720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AU"/>
            </a:p>
          </c:txPr>
        </c:title>
        <c:numFmt formatCode="General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090592"/>
        <c:crossesAt val="2023"/>
        <c:crossBetween val="midCat"/>
        <c:majorUnit val="1000"/>
        <c:minorUnit val="250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2783675182055808E-2"/>
          <c:y val="0.89251569842661527"/>
          <c:w val="0.89416349788045524"/>
          <c:h val="7.32920677359888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Scheme 3 - Make-up of Reserve Capacity Forecast (Note all gas treated as OCGT to allow maximum flexibility of gas generation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AU"/>
        </a:p>
      </c:txPr>
    </c:title>
    <c:autoTitleDeleted val="0"/>
    <c:plotArea>
      <c:layout>
        <c:manualLayout>
          <c:layoutTarget val="inner"/>
          <c:xMode val="edge"/>
          <c:yMode val="edge"/>
          <c:x val="7.8676379689016307E-2"/>
          <c:y val="4.8359325294884695E-2"/>
          <c:w val="0.86525503020351457"/>
          <c:h val="0.78089597307830338"/>
        </c:manualLayout>
      </c:layout>
      <c:areaChart>
        <c:grouping val="stacked"/>
        <c:varyColors val="0"/>
        <c:ser>
          <c:idx val="0"/>
          <c:order val="1"/>
          <c:tx>
            <c:strRef>
              <c:f>'Capacity Charts'!$B$20</c:f>
              <c:strCache>
                <c:ptCount val="1"/>
                <c:pt idx="0">
                  <c:v>Coal (MW)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Charts'!$D$20:$AD$20</c:f>
              <c:numCache>
                <c:formatCode>General</c:formatCode>
                <c:ptCount val="27"/>
                <c:pt idx="0">
                  <c:v>1366</c:v>
                </c:pt>
                <c:pt idx="1">
                  <c:v>1366</c:v>
                </c:pt>
                <c:pt idx="2">
                  <c:v>1176</c:v>
                </c:pt>
                <c:pt idx="3">
                  <c:v>1176</c:v>
                </c:pt>
                <c:pt idx="4">
                  <c:v>1176</c:v>
                </c:pt>
                <c:pt idx="5">
                  <c:v>858</c:v>
                </c:pt>
                <c:pt idx="6">
                  <c:v>858</c:v>
                </c:pt>
                <c:pt idx="7">
                  <c:v>434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4C-41E9-9387-9E659D055ED0}"/>
            </c:ext>
          </c:extLst>
        </c:ser>
        <c:ser>
          <c:idx val="1"/>
          <c:order val="2"/>
          <c:tx>
            <c:strRef>
              <c:f>'Capacity Charts'!$B$58</c:f>
              <c:strCache>
                <c:ptCount val="1"/>
                <c:pt idx="0">
                  <c:v>CCGT (MW)</c:v>
                </c:pt>
              </c:strCache>
            </c:strRef>
          </c:tx>
          <c:spPr>
            <a:solidFill>
              <a:schemeClr val="accent2"/>
            </a:solidFill>
            <a:ln w="25400"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Charts'!$D$58:$AD$58</c:f>
              <c:numCache>
                <c:formatCode>0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4C-41E9-9387-9E659D055ED0}"/>
            </c:ext>
          </c:extLst>
        </c:ser>
        <c:ser>
          <c:idx val="2"/>
          <c:order val="3"/>
          <c:tx>
            <c:strRef>
              <c:f>'Capacity Charts'!$B$67</c:f>
              <c:strCache>
                <c:ptCount val="1"/>
                <c:pt idx="0">
                  <c:v>OCGT (MW)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 w="25400"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Charts'!$D$67:$AD$67</c:f>
              <c:numCache>
                <c:formatCode>0</c:formatCode>
                <c:ptCount val="27"/>
                <c:pt idx="0">
                  <c:v>2808</c:v>
                </c:pt>
                <c:pt idx="1">
                  <c:v>2808</c:v>
                </c:pt>
                <c:pt idx="2">
                  <c:v>2808</c:v>
                </c:pt>
                <c:pt idx="3">
                  <c:v>2808</c:v>
                </c:pt>
                <c:pt idx="4">
                  <c:v>2808</c:v>
                </c:pt>
                <c:pt idx="5">
                  <c:v>2808</c:v>
                </c:pt>
                <c:pt idx="6">
                  <c:v>2808</c:v>
                </c:pt>
                <c:pt idx="7">
                  <c:v>2808</c:v>
                </c:pt>
                <c:pt idx="8">
                  <c:v>2808</c:v>
                </c:pt>
                <c:pt idx="9">
                  <c:v>2808</c:v>
                </c:pt>
                <c:pt idx="10">
                  <c:v>2808</c:v>
                </c:pt>
                <c:pt idx="11">
                  <c:v>2808</c:v>
                </c:pt>
                <c:pt idx="12">
                  <c:v>2808</c:v>
                </c:pt>
                <c:pt idx="13">
                  <c:v>2808</c:v>
                </c:pt>
                <c:pt idx="14">
                  <c:v>2808</c:v>
                </c:pt>
                <c:pt idx="15">
                  <c:v>2808</c:v>
                </c:pt>
                <c:pt idx="16">
                  <c:v>2808</c:v>
                </c:pt>
                <c:pt idx="17">
                  <c:v>2808</c:v>
                </c:pt>
                <c:pt idx="18">
                  <c:v>2808</c:v>
                </c:pt>
                <c:pt idx="19">
                  <c:v>2808</c:v>
                </c:pt>
                <c:pt idx="20">
                  <c:v>2808</c:v>
                </c:pt>
                <c:pt idx="21">
                  <c:v>2808</c:v>
                </c:pt>
                <c:pt idx="22">
                  <c:v>2808</c:v>
                </c:pt>
                <c:pt idx="23">
                  <c:v>2808</c:v>
                </c:pt>
                <c:pt idx="24">
                  <c:v>2808</c:v>
                </c:pt>
                <c:pt idx="25">
                  <c:v>2808</c:v>
                </c:pt>
                <c:pt idx="26">
                  <c:v>2808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4C-41E9-9387-9E659D055ED0}"/>
            </c:ext>
          </c:extLst>
        </c:ser>
        <c:ser>
          <c:idx val="3"/>
          <c:order val="4"/>
          <c:tx>
            <c:strRef>
              <c:f>'Capacity Charts'!$B$23</c:f>
              <c:strCache>
                <c:ptCount val="1"/>
                <c:pt idx="0">
                  <c:v>Distillate (MW)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Charts'!$D$23:$AD$23</c:f>
              <c:numCache>
                <c:formatCode>General</c:formatCode>
                <c:ptCount val="27"/>
                <c:pt idx="0">
                  <c:v>122</c:v>
                </c:pt>
                <c:pt idx="1">
                  <c:v>122</c:v>
                </c:pt>
                <c:pt idx="2">
                  <c:v>122</c:v>
                </c:pt>
                <c:pt idx="3">
                  <c:v>122</c:v>
                </c:pt>
                <c:pt idx="4">
                  <c:v>122</c:v>
                </c:pt>
                <c:pt idx="5">
                  <c:v>122</c:v>
                </c:pt>
                <c:pt idx="6">
                  <c:v>122</c:v>
                </c:pt>
                <c:pt idx="7">
                  <c:v>122</c:v>
                </c:pt>
                <c:pt idx="8">
                  <c:v>122</c:v>
                </c:pt>
                <c:pt idx="9">
                  <c:v>122</c:v>
                </c:pt>
                <c:pt idx="10">
                  <c:v>122</c:v>
                </c:pt>
                <c:pt idx="11">
                  <c:v>122</c:v>
                </c:pt>
                <c:pt idx="12">
                  <c:v>122</c:v>
                </c:pt>
                <c:pt idx="13">
                  <c:v>122</c:v>
                </c:pt>
                <c:pt idx="14">
                  <c:v>122</c:v>
                </c:pt>
                <c:pt idx="15">
                  <c:v>122</c:v>
                </c:pt>
                <c:pt idx="16">
                  <c:v>122</c:v>
                </c:pt>
                <c:pt idx="17">
                  <c:v>122</c:v>
                </c:pt>
                <c:pt idx="18">
                  <c:v>122</c:v>
                </c:pt>
                <c:pt idx="19">
                  <c:v>122</c:v>
                </c:pt>
                <c:pt idx="20">
                  <c:v>122</c:v>
                </c:pt>
                <c:pt idx="21">
                  <c:v>122</c:v>
                </c:pt>
                <c:pt idx="22">
                  <c:v>122</c:v>
                </c:pt>
                <c:pt idx="23">
                  <c:v>122</c:v>
                </c:pt>
                <c:pt idx="24">
                  <c:v>122</c:v>
                </c:pt>
                <c:pt idx="25">
                  <c:v>122</c:v>
                </c:pt>
                <c:pt idx="26">
                  <c:v>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4C-41E9-9387-9E659D055ED0}"/>
            </c:ext>
          </c:extLst>
        </c:ser>
        <c:ser>
          <c:idx val="4"/>
          <c:order val="5"/>
          <c:tx>
            <c:strRef>
              <c:f>'Capacity Charts'!$B$24</c:f>
              <c:strCache>
                <c:ptCount val="1"/>
                <c:pt idx="0">
                  <c:v>Landfill/Waster/Bio (MW)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Charts'!$D$24:$AD$24</c:f>
              <c:numCache>
                <c:formatCode>0</c:formatCode>
                <c:ptCount val="27"/>
                <c:pt idx="0">
                  <c:v>73.039999999999992</c:v>
                </c:pt>
                <c:pt idx="1">
                  <c:v>73.039999999999992</c:v>
                </c:pt>
                <c:pt idx="2">
                  <c:v>73.039999999999992</c:v>
                </c:pt>
                <c:pt idx="3">
                  <c:v>73.039999999999992</c:v>
                </c:pt>
                <c:pt idx="4">
                  <c:v>73.039999999999992</c:v>
                </c:pt>
                <c:pt idx="5">
                  <c:v>73.039999999999992</c:v>
                </c:pt>
                <c:pt idx="6">
                  <c:v>73.039999999999992</c:v>
                </c:pt>
                <c:pt idx="7">
                  <c:v>73.039999999999992</c:v>
                </c:pt>
                <c:pt idx="8">
                  <c:v>73.039999999999992</c:v>
                </c:pt>
                <c:pt idx="9">
                  <c:v>73.039999999999992</c:v>
                </c:pt>
                <c:pt idx="10">
                  <c:v>73.039999999999992</c:v>
                </c:pt>
                <c:pt idx="11">
                  <c:v>73.039999999999992</c:v>
                </c:pt>
                <c:pt idx="12">
                  <c:v>73.039999999999992</c:v>
                </c:pt>
                <c:pt idx="13">
                  <c:v>73.039999999999992</c:v>
                </c:pt>
                <c:pt idx="14">
                  <c:v>73.039999999999992</c:v>
                </c:pt>
                <c:pt idx="15">
                  <c:v>73.039999999999992</c:v>
                </c:pt>
                <c:pt idx="16">
                  <c:v>73.039999999999992</c:v>
                </c:pt>
                <c:pt idx="17">
                  <c:v>73.039999999999992</c:v>
                </c:pt>
                <c:pt idx="18">
                  <c:v>73.039999999999992</c:v>
                </c:pt>
                <c:pt idx="19">
                  <c:v>73.039999999999992</c:v>
                </c:pt>
                <c:pt idx="20">
                  <c:v>73.039999999999992</c:v>
                </c:pt>
                <c:pt idx="21">
                  <c:v>73.039999999999992</c:v>
                </c:pt>
                <c:pt idx="22">
                  <c:v>73.039999999999992</c:v>
                </c:pt>
                <c:pt idx="23">
                  <c:v>73.039999999999992</c:v>
                </c:pt>
                <c:pt idx="24">
                  <c:v>73.039999999999992</c:v>
                </c:pt>
                <c:pt idx="25">
                  <c:v>73.039999999999992</c:v>
                </c:pt>
                <c:pt idx="26">
                  <c:v>73.039999999999992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4C-41E9-9387-9E659D055ED0}"/>
            </c:ext>
          </c:extLst>
        </c:ser>
        <c:ser>
          <c:idx val="5"/>
          <c:order val="6"/>
          <c:tx>
            <c:strRef>
              <c:f>'Capacity Charts'!$B$68</c:f>
              <c:strCache>
                <c:ptCount val="1"/>
                <c:pt idx="0">
                  <c:v>Wind (MW)</c:v>
                </c:pt>
              </c:strCache>
            </c:strRef>
          </c:tx>
          <c:spPr>
            <a:solidFill>
              <a:schemeClr val="accent6"/>
            </a:solidFill>
            <a:ln w="25400"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Charts'!$D$70:$AD$70</c:f>
              <c:numCache>
                <c:formatCode>0</c:formatCode>
                <c:ptCount val="27"/>
                <c:pt idx="0">
                  <c:v>160.99999999999997</c:v>
                </c:pt>
                <c:pt idx="1">
                  <c:v>160.99999999999997</c:v>
                </c:pt>
                <c:pt idx="2">
                  <c:v>172.65333333333328</c:v>
                </c:pt>
                <c:pt idx="3">
                  <c:v>172.65333333333328</c:v>
                </c:pt>
                <c:pt idx="4">
                  <c:v>172.65333333333328</c:v>
                </c:pt>
                <c:pt idx="5">
                  <c:v>192.58666666666662</c:v>
                </c:pt>
                <c:pt idx="6">
                  <c:v>252.3866666666666</c:v>
                </c:pt>
                <c:pt idx="7">
                  <c:v>371.98666666666657</c:v>
                </c:pt>
                <c:pt idx="8">
                  <c:v>491.58666666666653</c:v>
                </c:pt>
                <c:pt idx="9">
                  <c:v>531.45333333333315</c:v>
                </c:pt>
                <c:pt idx="10">
                  <c:v>551.38666666666654</c:v>
                </c:pt>
                <c:pt idx="11">
                  <c:v>571.31999999999982</c:v>
                </c:pt>
                <c:pt idx="12">
                  <c:v>591.25333333333322</c:v>
                </c:pt>
                <c:pt idx="13">
                  <c:v>611.1866666666665</c:v>
                </c:pt>
                <c:pt idx="14">
                  <c:v>631.11999999999989</c:v>
                </c:pt>
                <c:pt idx="15">
                  <c:v>651.05333333333317</c:v>
                </c:pt>
                <c:pt idx="16">
                  <c:v>670.98666666666645</c:v>
                </c:pt>
                <c:pt idx="17">
                  <c:v>940.91999999999985</c:v>
                </c:pt>
                <c:pt idx="18">
                  <c:v>960.85333333333313</c:v>
                </c:pt>
                <c:pt idx="19">
                  <c:v>1000.7199999999998</c:v>
                </c:pt>
                <c:pt idx="20">
                  <c:v>1040.5866666666666</c:v>
                </c:pt>
                <c:pt idx="21">
                  <c:v>1080.4533333333331</c:v>
                </c:pt>
                <c:pt idx="22">
                  <c:v>1120.3199999999997</c:v>
                </c:pt>
                <c:pt idx="23">
                  <c:v>1180.1199999999999</c:v>
                </c:pt>
                <c:pt idx="24">
                  <c:v>1239.9199999999996</c:v>
                </c:pt>
                <c:pt idx="25">
                  <c:v>1299.7199999999998</c:v>
                </c:pt>
                <c:pt idx="26">
                  <c:v>1359.5199999999998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4C-41E9-9387-9E659D055ED0}"/>
            </c:ext>
          </c:extLst>
        </c:ser>
        <c:ser>
          <c:idx val="6"/>
          <c:order val="7"/>
          <c:tx>
            <c:strRef>
              <c:f>'Capacity Charts'!$B$71</c:f>
              <c:strCache>
                <c:ptCount val="1"/>
                <c:pt idx="0">
                  <c:v>Solar (excl. Rooftop) (MW)</c:v>
                </c:pt>
              </c:strCache>
            </c:strRef>
          </c:tx>
          <c:spPr>
            <a:solidFill>
              <a:srgbClr val="FFFF00"/>
            </a:solidFill>
            <a:ln w="25400"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Charts'!$D$71:$AD$71</c:f>
              <c:numCache>
                <c:formatCode>0</c:formatCode>
                <c:ptCount val="27"/>
                <c:pt idx="0">
                  <c:v>21.000000000000004</c:v>
                </c:pt>
                <c:pt idx="1">
                  <c:v>21.000000000000004</c:v>
                </c:pt>
                <c:pt idx="2">
                  <c:v>35</c:v>
                </c:pt>
                <c:pt idx="3">
                  <c:v>35</c:v>
                </c:pt>
                <c:pt idx="4">
                  <c:v>35</c:v>
                </c:pt>
                <c:pt idx="5">
                  <c:v>49.000000000000007</c:v>
                </c:pt>
                <c:pt idx="6">
                  <c:v>91.000000000000014</c:v>
                </c:pt>
                <c:pt idx="7">
                  <c:v>175.00000000000003</c:v>
                </c:pt>
                <c:pt idx="8">
                  <c:v>259</c:v>
                </c:pt>
                <c:pt idx="9">
                  <c:v>266</c:v>
                </c:pt>
                <c:pt idx="10">
                  <c:v>301.00000000000006</c:v>
                </c:pt>
                <c:pt idx="11">
                  <c:v>315.00000000000006</c:v>
                </c:pt>
                <c:pt idx="12">
                  <c:v>343.00000000000006</c:v>
                </c:pt>
                <c:pt idx="13">
                  <c:v>364.00000000000006</c:v>
                </c:pt>
                <c:pt idx="14">
                  <c:v>378.00000000000006</c:v>
                </c:pt>
                <c:pt idx="15">
                  <c:v>399.00000000000006</c:v>
                </c:pt>
                <c:pt idx="16">
                  <c:v>420.00000000000006</c:v>
                </c:pt>
                <c:pt idx="17">
                  <c:v>455.00000000000006</c:v>
                </c:pt>
                <c:pt idx="18">
                  <c:v>490.00000000000006</c:v>
                </c:pt>
                <c:pt idx="19">
                  <c:v>546</c:v>
                </c:pt>
                <c:pt idx="20">
                  <c:v>602.00000000000011</c:v>
                </c:pt>
                <c:pt idx="21">
                  <c:v>651.00000000000011</c:v>
                </c:pt>
                <c:pt idx="22">
                  <c:v>686.00000000000011</c:v>
                </c:pt>
                <c:pt idx="23">
                  <c:v>742.00000000000011</c:v>
                </c:pt>
                <c:pt idx="24">
                  <c:v>798.00000000000011</c:v>
                </c:pt>
                <c:pt idx="25">
                  <c:v>854.00000000000011</c:v>
                </c:pt>
                <c:pt idx="26">
                  <c:v>910.00000000000011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4C-41E9-9387-9E659D055ED0}"/>
            </c:ext>
          </c:extLst>
        </c:ser>
        <c:ser>
          <c:idx val="7"/>
          <c:order val="8"/>
          <c:tx>
            <c:strRef>
              <c:f>'Capacity Charts'!$B$72</c:f>
              <c:strCache>
                <c:ptCount val="1"/>
                <c:pt idx="0">
                  <c:v>Battery (excl. residential) (MW)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Charts'!$D$72:$AD$72</c:f>
              <c:numCache>
                <c:formatCode>0</c:formatCode>
                <c:ptCount val="27"/>
                <c:pt idx="0">
                  <c:v>0</c:v>
                </c:pt>
                <c:pt idx="1">
                  <c:v>46.25</c:v>
                </c:pt>
                <c:pt idx="2">
                  <c:v>531.18124999999998</c:v>
                </c:pt>
                <c:pt idx="3">
                  <c:v>1308.875</c:v>
                </c:pt>
                <c:pt idx="4">
                  <c:v>1308.875</c:v>
                </c:pt>
                <c:pt idx="5">
                  <c:v>1563.25</c:v>
                </c:pt>
                <c:pt idx="6">
                  <c:v>1817.625</c:v>
                </c:pt>
                <c:pt idx="7">
                  <c:v>2072</c:v>
                </c:pt>
                <c:pt idx="8">
                  <c:v>2580.75</c:v>
                </c:pt>
                <c:pt idx="9">
                  <c:v>2896.5895100974512</c:v>
                </c:pt>
                <c:pt idx="10">
                  <c:v>3122.1829941938199</c:v>
                </c:pt>
                <c:pt idx="11">
                  <c:v>3254.0909617325046</c:v>
                </c:pt>
                <c:pt idx="12">
                  <c:v>3438.638812623899</c:v>
                </c:pt>
                <c:pt idx="13">
                  <c:v>3596.8667218389392</c:v>
                </c:pt>
                <c:pt idx="14">
                  <c:v>3728.7746893776239</c:v>
                </c:pt>
                <c:pt idx="15">
                  <c:v>3887.0025985926636</c:v>
                </c:pt>
                <c:pt idx="16">
                  <c:v>4045.2305078077025</c:v>
                </c:pt>
                <c:pt idx="17">
                  <c:v>4807.4035918823329</c:v>
                </c:pt>
                <c:pt idx="18">
                  <c:v>5033.6327445429224</c:v>
                </c:pt>
                <c:pt idx="19">
                  <c:v>5268.9130766621565</c:v>
                </c:pt>
                <c:pt idx="20">
                  <c:v>5503.7484854370523</c:v>
                </c:pt>
                <c:pt idx="21">
                  <c:v>5742.1082927177285</c:v>
                </c:pt>
                <c:pt idx="22">
                  <c:v>5958.3438006605084</c:v>
                </c:pt>
                <c:pt idx="23">
                  <c:v>6182.8086601247678</c:v>
                </c:pt>
                <c:pt idx="24">
                  <c:v>6407.343984318366</c:v>
                </c:pt>
                <c:pt idx="25">
                  <c:v>6631.9377641856727</c:v>
                </c:pt>
                <c:pt idx="26">
                  <c:v>6856.5805728612613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4C-41E9-9387-9E659D055ED0}"/>
            </c:ext>
          </c:extLst>
        </c:ser>
        <c:ser>
          <c:idx val="8"/>
          <c:order val="9"/>
          <c:tx>
            <c:strRef>
              <c:f>'Capacity Charts'!$B$28</c:f>
              <c:strCache>
                <c:ptCount val="1"/>
                <c:pt idx="0">
                  <c:v>Demand Side Programs (MW)</c:v>
                </c:pt>
              </c:strCache>
            </c:strRef>
          </c:tx>
          <c:spPr>
            <a:solidFill>
              <a:srgbClr val="FF99CC"/>
            </a:solidFill>
            <a:ln>
              <a:noFill/>
            </a:ln>
            <a:effectLst/>
          </c:spPr>
          <c:cat>
            <c:multiLvlStrRef>
              <c:f>#REF!</c:f>
            </c:multiLvlStrRef>
          </c:cat>
          <c:val>
            <c:numRef>
              <c:f>'Capacity Charts'!$D$28:$AD$28</c:f>
              <c:numCache>
                <c:formatCode>General</c:formatCode>
                <c:ptCount val="27"/>
                <c:pt idx="0">
                  <c:v>86</c:v>
                </c:pt>
                <c:pt idx="1">
                  <c:v>86</c:v>
                </c:pt>
                <c:pt idx="2">
                  <c:v>86</c:v>
                </c:pt>
                <c:pt idx="3">
                  <c:v>86</c:v>
                </c:pt>
                <c:pt idx="4">
                  <c:v>86</c:v>
                </c:pt>
                <c:pt idx="5">
                  <c:v>86</c:v>
                </c:pt>
                <c:pt idx="6">
                  <c:v>86</c:v>
                </c:pt>
                <c:pt idx="7">
                  <c:v>86</c:v>
                </c:pt>
                <c:pt idx="8">
                  <c:v>86</c:v>
                </c:pt>
                <c:pt idx="9">
                  <c:v>86</c:v>
                </c:pt>
                <c:pt idx="10">
                  <c:v>86</c:v>
                </c:pt>
                <c:pt idx="11">
                  <c:v>86</c:v>
                </c:pt>
                <c:pt idx="12">
                  <c:v>86</c:v>
                </c:pt>
                <c:pt idx="13">
                  <c:v>86</c:v>
                </c:pt>
                <c:pt idx="14">
                  <c:v>86</c:v>
                </c:pt>
                <c:pt idx="15">
                  <c:v>86</c:v>
                </c:pt>
                <c:pt idx="16">
                  <c:v>86</c:v>
                </c:pt>
                <c:pt idx="17">
                  <c:v>86</c:v>
                </c:pt>
                <c:pt idx="18">
                  <c:v>86</c:v>
                </c:pt>
                <c:pt idx="19">
                  <c:v>86</c:v>
                </c:pt>
                <c:pt idx="20">
                  <c:v>86</c:v>
                </c:pt>
                <c:pt idx="21">
                  <c:v>86</c:v>
                </c:pt>
                <c:pt idx="22">
                  <c:v>86</c:v>
                </c:pt>
                <c:pt idx="23">
                  <c:v>86</c:v>
                </c:pt>
                <c:pt idx="24">
                  <c:v>86</c:v>
                </c:pt>
                <c:pt idx="25">
                  <c:v>86</c:v>
                </c:pt>
                <c:pt idx="26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94C-41E9-9387-9E659D055E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5090592"/>
        <c:axId val="175101632"/>
      </c:areaChart>
      <c:lineChart>
        <c:grouping val="stacked"/>
        <c:varyColors val="0"/>
        <c:ser>
          <c:idx val="10"/>
          <c:order val="0"/>
          <c:tx>
            <c:v>ESOO Reserve Capacity Target (Extrapolated)</c:v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'Capacity Charts'!$D$1:$AD$1</c:f>
              <c:numCache>
                <c:formatCode>General</c:formatCode>
                <c:ptCount val="27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  <c:pt idx="24">
                  <c:v>2047</c:v>
                </c:pt>
                <c:pt idx="25">
                  <c:v>2048</c:v>
                </c:pt>
                <c:pt idx="26">
                  <c:v>2049</c:v>
                </c:pt>
              </c:numCache>
            </c:numRef>
          </c:cat>
          <c:val>
            <c:numRef>
              <c:f>'Capacity Charts'!$D$4:$AD$4</c:f>
              <c:numCache>
                <c:formatCode>_-* #,##0_-;\-* #,##0_-;_-* "-"??_-;_-@_-</c:formatCode>
                <c:ptCount val="27"/>
                <c:pt idx="0">
                  <c:v>5343.0999999999995</c:v>
                </c:pt>
                <c:pt idx="1">
                  <c:v>5364</c:v>
                </c:pt>
                <c:pt idx="2">
                  <c:v>5430</c:v>
                </c:pt>
                <c:pt idx="3">
                  <c:v>5543</c:v>
                </c:pt>
                <c:pt idx="4">
                  <c:v>5716</c:v>
                </c:pt>
                <c:pt idx="5">
                  <c:v>5806</c:v>
                </c:pt>
                <c:pt idx="6">
                  <c:v>6000.9182888728674</c:v>
                </c:pt>
                <c:pt idx="7">
                  <c:v>6208.1091083874071</c:v>
                </c:pt>
                <c:pt idx="8">
                  <c:v>6477.3326123527995</c:v>
                </c:pt>
                <c:pt idx="9">
                  <c:v>6691.7904349915889</c:v>
                </c:pt>
                <c:pt idx="10">
                  <c:v>6890.2727709685169</c:v>
                </c:pt>
                <c:pt idx="11">
                  <c:v>7100.276132887454</c:v>
                </c:pt>
                <c:pt idx="12">
                  <c:v>7313.2844168740785</c:v>
                </c:pt>
                <c:pt idx="13">
                  <c:v>7532.6829493803016</c:v>
                </c:pt>
                <c:pt idx="14">
                  <c:v>7758.6634378617091</c:v>
                </c:pt>
                <c:pt idx="15">
                  <c:v>7991.4233409975614</c:v>
                </c:pt>
                <c:pt idx="16">
                  <c:v>8231.1660412274887</c:v>
                </c:pt>
                <c:pt idx="17">
                  <c:v>8478.1010224643142</c:v>
                </c:pt>
                <c:pt idx="18">
                  <c:v>8732.4440531382443</c:v>
                </c:pt>
                <c:pt idx="19">
                  <c:v>8994.417374732393</c:v>
                </c:pt>
                <c:pt idx="20">
                  <c:v>9264.2498959743625</c:v>
                </c:pt>
                <c:pt idx="21">
                  <c:v>9542.1773928535949</c:v>
                </c:pt>
                <c:pt idx="22">
                  <c:v>9828.4427146392027</c:v>
                </c:pt>
                <c:pt idx="23">
                  <c:v>10123.295996078381</c:v>
                </c:pt>
                <c:pt idx="24">
                  <c:v>10426.99487596073</c:v>
                </c:pt>
                <c:pt idx="25">
                  <c:v>10739.804722239554</c:v>
                </c:pt>
                <c:pt idx="26">
                  <c:v>11061.998863906741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94C-41E9-9387-9E659D055E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5090592"/>
        <c:axId val="175101632"/>
      </c:lineChart>
      <c:dateAx>
        <c:axId val="175090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 sz="1600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101632"/>
        <c:crosses val="autoZero"/>
        <c:auto val="0"/>
        <c:lblOffset val="100"/>
        <c:baseTimeUnit val="days"/>
      </c:dateAx>
      <c:valAx>
        <c:axId val="175101632"/>
        <c:scaling>
          <c:orientation val="minMax"/>
          <c:max val="13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 sz="1400"/>
                  <a:t>Reserve Capacity Assignement,</a:t>
                </a:r>
                <a:r>
                  <a:rPr lang="en-AU" sz="1400" baseline="0"/>
                  <a:t> GW</a:t>
                </a:r>
                <a:endParaRPr lang="en-AU" sz="1400"/>
              </a:p>
            </c:rich>
          </c:tx>
          <c:layout>
            <c:manualLayout>
              <c:xMode val="edge"/>
              <c:yMode val="edge"/>
              <c:x val="1.3806090014199253E-2"/>
              <c:y val="0.3596559979485720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AU"/>
            </a:p>
          </c:txPr>
        </c:title>
        <c:numFmt formatCode="General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090592"/>
        <c:crossesAt val="2023"/>
        <c:crossBetween val="midCat"/>
        <c:majorUnit val="1000"/>
        <c:minorUnit val="250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2783675182055808E-2"/>
          <c:y val="0.89251569842661527"/>
          <c:w val="0.89416349788045524"/>
          <c:h val="7.32920677359888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Tariffs!$B$62</c:f>
          <c:strCache>
            <c:ptCount val="1"/>
            <c:pt idx="0">
              <c:v>Base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Tariffs!$E$63</c:f>
              <c:strCache>
                <c:ptCount val="1"/>
                <c:pt idx="0">
                  <c:v>Alumina On, Reputex carbon price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773-4D37-B3E6-F45B28631368}"/>
                </c:ext>
              </c:extLst>
            </c:dLbl>
            <c:dLbl>
              <c:idx val="39"/>
              <c:layout>
                <c:manualLayout>
                  <c:x val="0"/>
                  <c:y val="2.065826112204721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rgbClr val="003057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773-4D37-B3E6-F45B2863136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Tariffs!$G$62:$AT$62</c:f>
              <c:numCache>
                <c:formatCode>General</c:formatCode>
                <c:ptCount val="40"/>
                <c:pt idx="0">
                  <c:v>2031</c:v>
                </c:pt>
                <c:pt idx="1">
                  <c:v>2032</c:v>
                </c:pt>
                <c:pt idx="2">
                  <c:v>2033</c:v>
                </c:pt>
                <c:pt idx="3">
                  <c:v>2034</c:v>
                </c:pt>
                <c:pt idx="4">
                  <c:v>2035</c:v>
                </c:pt>
                <c:pt idx="5">
                  <c:v>2036</c:v>
                </c:pt>
                <c:pt idx="6">
                  <c:v>2037</c:v>
                </c:pt>
                <c:pt idx="7">
                  <c:v>2038</c:v>
                </c:pt>
                <c:pt idx="8">
                  <c:v>2039</c:v>
                </c:pt>
                <c:pt idx="9">
                  <c:v>2040</c:v>
                </c:pt>
                <c:pt idx="10">
                  <c:v>2041</c:v>
                </c:pt>
                <c:pt idx="11">
                  <c:v>2042</c:v>
                </c:pt>
                <c:pt idx="12">
                  <c:v>2043</c:v>
                </c:pt>
                <c:pt idx="13">
                  <c:v>2044</c:v>
                </c:pt>
                <c:pt idx="14">
                  <c:v>2045</c:v>
                </c:pt>
                <c:pt idx="15">
                  <c:v>2046</c:v>
                </c:pt>
                <c:pt idx="16">
                  <c:v>2047</c:v>
                </c:pt>
                <c:pt idx="17">
                  <c:v>2048</c:v>
                </c:pt>
                <c:pt idx="18">
                  <c:v>2049</c:v>
                </c:pt>
                <c:pt idx="19">
                  <c:v>2050</c:v>
                </c:pt>
                <c:pt idx="20">
                  <c:v>2051</c:v>
                </c:pt>
                <c:pt idx="21">
                  <c:v>2052</c:v>
                </c:pt>
                <c:pt idx="22">
                  <c:v>2053</c:v>
                </c:pt>
                <c:pt idx="23">
                  <c:v>2054</c:v>
                </c:pt>
                <c:pt idx="24">
                  <c:v>2055</c:v>
                </c:pt>
                <c:pt idx="25">
                  <c:v>2056</c:v>
                </c:pt>
                <c:pt idx="26">
                  <c:v>2057</c:v>
                </c:pt>
                <c:pt idx="27">
                  <c:v>2058</c:v>
                </c:pt>
                <c:pt idx="28">
                  <c:v>2059</c:v>
                </c:pt>
                <c:pt idx="29">
                  <c:v>2060</c:v>
                </c:pt>
                <c:pt idx="30">
                  <c:v>2061</c:v>
                </c:pt>
                <c:pt idx="31">
                  <c:v>2062</c:v>
                </c:pt>
                <c:pt idx="32">
                  <c:v>2063</c:v>
                </c:pt>
                <c:pt idx="33">
                  <c:v>2064</c:v>
                </c:pt>
                <c:pt idx="34">
                  <c:v>2065</c:v>
                </c:pt>
                <c:pt idx="35">
                  <c:v>2066</c:v>
                </c:pt>
                <c:pt idx="36">
                  <c:v>2067</c:v>
                </c:pt>
                <c:pt idx="37">
                  <c:v>2068</c:v>
                </c:pt>
                <c:pt idx="38">
                  <c:v>2069</c:v>
                </c:pt>
                <c:pt idx="39">
                  <c:v>2070</c:v>
                </c:pt>
              </c:numCache>
            </c:numRef>
          </c:cat>
          <c:val>
            <c:numRef>
              <c:f>Tariffs!$G$63:$AT$63</c:f>
              <c:numCache>
                <c:formatCode>_([$$]#,##0.0_)_%;\([$$]#,##0.0\)_%;_("–"_)_%;_(@_)_%</c:formatCode>
                <c:ptCount val="40"/>
                <c:pt idx="0">
                  <c:v>1.7706712094625536</c:v>
                </c:pt>
                <c:pt idx="1">
                  <c:v>1.7706712094625539</c:v>
                </c:pt>
                <c:pt idx="2">
                  <c:v>1.7706712094625541</c:v>
                </c:pt>
                <c:pt idx="3">
                  <c:v>1.7706712094625539</c:v>
                </c:pt>
                <c:pt idx="4">
                  <c:v>1.7706712094625539</c:v>
                </c:pt>
                <c:pt idx="5">
                  <c:v>1.555089399700976</c:v>
                </c:pt>
                <c:pt idx="6">
                  <c:v>1.5550893997009763</c:v>
                </c:pt>
                <c:pt idx="7">
                  <c:v>1.5550893997009765</c:v>
                </c:pt>
                <c:pt idx="8">
                  <c:v>1.5550893997009763</c:v>
                </c:pt>
                <c:pt idx="9">
                  <c:v>1.5550893997009763</c:v>
                </c:pt>
                <c:pt idx="10">
                  <c:v>1.4095780644753517</c:v>
                </c:pt>
                <c:pt idx="11">
                  <c:v>1.4095780644753519</c:v>
                </c:pt>
                <c:pt idx="12">
                  <c:v>1.4095780644753519</c:v>
                </c:pt>
                <c:pt idx="13">
                  <c:v>1.4095780644753519</c:v>
                </c:pt>
                <c:pt idx="14">
                  <c:v>1.4095780644753519</c:v>
                </c:pt>
                <c:pt idx="15">
                  <c:v>1.3184780031193661</c:v>
                </c:pt>
                <c:pt idx="16">
                  <c:v>1.3184780031193664</c:v>
                </c:pt>
                <c:pt idx="17">
                  <c:v>1.3184780031193664</c:v>
                </c:pt>
                <c:pt idx="18">
                  <c:v>1.3184780031193664</c:v>
                </c:pt>
                <c:pt idx="19">
                  <c:v>1.3184780031193664</c:v>
                </c:pt>
                <c:pt idx="20">
                  <c:v>1.1769860231781206</c:v>
                </c:pt>
                <c:pt idx="21">
                  <c:v>1.1769860231781211</c:v>
                </c:pt>
                <c:pt idx="22">
                  <c:v>1.1769860231781211</c:v>
                </c:pt>
                <c:pt idx="23">
                  <c:v>1.1769860231781211</c:v>
                </c:pt>
                <c:pt idx="24">
                  <c:v>1.1769860231781211</c:v>
                </c:pt>
                <c:pt idx="25">
                  <c:v>1.0007268571701429</c:v>
                </c:pt>
                <c:pt idx="26">
                  <c:v>1.0007268571701431</c:v>
                </c:pt>
                <c:pt idx="27">
                  <c:v>1.0007268571701431</c:v>
                </c:pt>
                <c:pt idx="28">
                  <c:v>1.0007268571701431</c:v>
                </c:pt>
                <c:pt idx="29">
                  <c:v>1.0007268571701431</c:v>
                </c:pt>
                <c:pt idx="30">
                  <c:v>0.86292108607594531</c:v>
                </c:pt>
                <c:pt idx="31">
                  <c:v>0.86292108607594542</c:v>
                </c:pt>
                <c:pt idx="32">
                  <c:v>0.86292108607594553</c:v>
                </c:pt>
                <c:pt idx="33">
                  <c:v>0.86292108607594542</c:v>
                </c:pt>
                <c:pt idx="34">
                  <c:v>0.86292108607594542</c:v>
                </c:pt>
                <c:pt idx="35">
                  <c:v>0.5985481142734953</c:v>
                </c:pt>
                <c:pt idx="36">
                  <c:v>0.59854811427349541</c:v>
                </c:pt>
                <c:pt idx="37">
                  <c:v>0.59854811427349541</c:v>
                </c:pt>
                <c:pt idx="38">
                  <c:v>0.59854811427349541</c:v>
                </c:pt>
                <c:pt idx="39">
                  <c:v>0.59854811427349541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73-4D37-B3E6-F45B28631368}"/>
            </c:ext>
          </c:extLst>
        </c:ser>
        <c:ser>
          <c:idx val="1"/>
          <c:order val="1"/>
          <c:tx>
            <c:strRef>
              <c:f>Tariffs!$E$64</c:f>
              <c:strCache>
                <c:ptCount val="1"/>
                <c:pt idx="0">
                  <c:v>Alumina On, AER VER carbon price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773-4D37-B3E6-F45B28631368}"/>
                </c:ext>
              </c:extLst>
            </c:dLbl>
            <c:dLbl>
              <c:idx val="3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rgbClr val="009CA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773-4D37-B3E6-F45B2863136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Tariffs!$G$62:$AT$62</c:f>
              <c:numCache>
                <c:formatCode>General</c:formatCode>
                <c:ptCount val="40"/>
                <c:pt idx="0">
                  <c:v>2031</c:v>
                </c:pt>
                <c:pt idx="1">
                  <c:v>2032</c:v>
                </c:pt>
                <c:pt idx="2">
                  <c:v>2033</c:v>
                </c:pt>
                <c:pt idx="3">
                  <c:v>2034</c:v>
                </c:pt>
                <c:pt idx="4">
                  <c:v>2035</c:v>
                </c:pt>
                <c:pt idx="5">
                  <c:v>2036</c:v>
                </c:pt>
                <c:pt idx="6">
                  <c:v>2037</c:v>
                </c:pt>
                <c:pt idx="7">
                  <c:v>2038</c:v>
                </c:pt>
                <c:pt idx="8">
                  <c:v>2039</c:v>
                </c:pt>
                <c:pt idx="9">
                  <c:v>2040</c:v>
                </c:pt>
                <c:pt idx="10">
                  <c:v>2041</c:v>
                </c:pt>
                <c:pt idx="11">
                  <c:v>2042</c:v>
                </c:pt>
                <c:pt idx="12">
                  <c:v>2043</c:v>
                </c:pt>
                <c:pt idx="13">
                  <c:v>2044</c:v>
                </c:pt>
                <c:pt idx="14">
                  <c:v>2045</c:v>
                </c:pt>
                <c:pt idx="15">
                  <c:v>2046</c:v>
                </c:pt>
                <c:pt idx="16">
                  <c:v>2047</c:v>
                </c:pt>
                <c:pt idx="17">
                  <c:v>2048</c:v>
                </c:pt>
                <c:pt idx="18">
                  <c:v>2049</c:v>
                </c:pt>
                <c:pt idx="19">
                  <c:v>2050</c:v>
                </c:pt>
                <c:pt idx="20">
                  <c:v>2051</c:v>
                </c:pt>
                <c:pt idx="21">
                  <c:v>2052</c:v>
                </c:pt>
                <c:pt idx="22">
                  <c:v>2053</c:v>
                </c:pt>
                <c:pt idx="23">
                  <c:v>2054</c:v>
                </c:pt>
                <c:pt idx="24">
                  <c:v>2055</c:v>
                </c:pt>
                <c:pt idx="25">
                  <c:v>2056</c:v>
                </c:pt>
                <c:pt idx="26">
                  <c:v>2057</c:v>
                </c:pt>
                <c:pt idx="27">
                  <c:v>2058</c:v>
                </c:pt>
                <c:pt idx="28">
                  <c:v>2059</c:v>
                </c:pt>
                <c:pt idx="29">
                  <c:v>2060</c:v>
                </c:pt>
                <c:pt idx="30">
                  <c:v>2061</c:v>
                </c:pt>
                <c:pt idx="31">
                  <c:v>2062</c:v>
                </c:pt>
                <c:pt idx="32">
                  <c:v>2063</c:v>
                </c:pt>
                <c:pt idx="33">
                  <c:v>2064</c:v>
                </c:pt>
                <c:pt idx="34">
                  <c:v>2065</c:v>
                </c:pt>
                <c:pt idx="35">
                  <c:v>2066</c:v>
                </c:pt>
                <c:pt idx="36">
                  <c:v>2067</c:v>
                </c:pt>
                <c:pt idx="37">
                  <c:v>2068</c:v>
                </c:pt>
                <c:pt idx="38">
                  <c:v>2069</c:v>
                </c:pt>
                <c:pt idx="39">
                  <c:v>2070</c:v>
                </c:pt>
              </c:numCache>
            </c:numRef>
          </c:cat>
          <c:val>
            <c:numRef>
              <c:f>Tariffs!$G$64:$AT$64</c:f>
              <c:numCache>
                <c:formatCode>_([$$]#,##0.0_)_%;\([$$]#,##0.0\)_%;_("–"_)_%;_(@_)_%</c:formatCode>
                <c:ptCount val="40"/>
                <c:pt idx="0">
                  <c:v>1.7706712094625536</c:v>
                </c:pt>
                <c:pt idx="1">
                  <c:v>1.7706712094625539</c:v>
                </c:pt>
                <c:pt idx="2">
                  <c:v>1.7706712094625541</c:v>
                </c:pt>
                <c:pt idx="3">
                  <c:v>1.7706712094625539</c:v>
                </c:pt>
                <c:pt idx="4">
                  <c:v>1.7706712094625539</c:v>
                </c:pt>
                <c:pt idx="5">
                  <c:v>1.555089399700976</c:v>
                </c:pt>
                <c:pt idx="6">
                  <c:v>1.5550893997009763</c:v>
                </c:pt>
                <c:pt idx="7">
                  <c:v>1.5550893997009765</c:v>
                </c:pt>
                <c:pt idx="8">
                  <c:v>1.5550893997009763</c:v>
                </c:pt>
                <c:pt idx="9">
                  <c:v>1.5550893997009763</c:v>
                </c:pt>
                <c:pt idx="10">
                  <c:v>1.4095780644753517</c:v>
                </c:pt>
                <c:pt idx="11">
                  <c:v>1.4095780644753519</c:v>
                </c:pt>
                <c:pt idx="12">
                  <c:v>1.4095780644753519</c:v>
                </c:pt>
                <c:pt idx="13">
                  <c:v>1.4095780644753519</c:v>
                </c:pt>
                <c:pt idx="14">
                  <c:v>1.4095780644753519</c:v>
                </c:pt>
                <c:pt idx="15">
                  <c:v>1.5183509529246955</c:v>
                </c:pt>
                <c:pt idx="16">
                  <c:v>1.5183509529246955</c:v>
                </c:pt>
                <c:pt idx="17">
                  <c:v>1.5183509529246955</c:v>
                </c:pt>
                <c:pt idx="18">
                  <c:v>1.5183509529246955</c:v>
                </c:pt>
                <c:pt idx="19">
                  <c:v>1.5183509529246955</c:v>
                </c:pt>
                <c:pt idx="20">
                  <c:v>1.3554096811956882</c:v>
                </c:pt>
                <c:pt idx="21">
                  <c:v>1.3554096811956882</c:v>
                </c:pt>
                <c:pt idx="22">
                  <c:v>1.3554096811956882</c:v>
                </c:pt>
                <c:pt idx="23">
                  <c:v>1.3554096811956882</c:v>
                </c:pt>
                <c:pt idx="24">
                  <c:v>1.3554096811956882</c:v>
                </c:pt>
                <c:pt idx="25">
                  <c:v>1.1524307372643068</c:v>
                </c:pt>
                <c:pt idx="26">
                  <c:v>1.1524307372643068</c:v>
                </c:pt>
                <c:pt idx="27">
                  <c:v>1.1524307372643068</c:v>
                </c:pt>
                <c:pt idx="28">
                  <c:v>1.1524307372643068</c:v>
                </c:pt>
                <c:pt idx="29">
                  <c:v>1.1524307372643068</c:v>
                </c:pt>
                <c:pt idx="30">
                  <c:v>0.99373448039512469</c:v>
                </c:pt>
                <c:pt idx="31">
                  <c:v>0.99373448039512469</c:v>
                </c:pt>
                <c:pt idx="32">
                  <c:v>0.99373448039512469</c:v>
                </c:pt>
                <c:pt idx="33">
                  <c:v>0.99373448039512469</c:v>
                </c:pt>
                <c:pt idx="34">
                  <c:v>0.99373448039512469</c:v>
                </c:pt>
                <c:pt idx="35">
                  <c:v>0.68928423343302758</c:v>
                </c:pt>
                <c:pt idx="36">
                  <c:v>0.68928423343302758</c:v>
                </c:pt>
                <c:pt idx="37">
                  <c:v>0.68928423343302758</c:v>
                </c:pt>
                <c:pt idx="38">
                  <c:v>0.68928423343302758</c:v>
                </c:pt>
                <c:pt idx="39">
                  <c:v>0.68928423343302758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73-4D37-B3E6-F45B28631368}"/>
            </c:ext>
          </c:extLst>
        </c:ser>
        <c:ser>
          <c:idx val="2"/>
          <c:order val="2"/>
          <c:tx>
            <c:strRef>
              <c:f>Tariffs!$E$65</c:f>
              <c:strCache>
                <c:ptCount val="1"/>
                <c:pt idx="0">
                  <c:v>Alumina Off, Reputex carbon price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dLbl>
              <c:idx val="39"/>
              <c:layout>
                <c:manualLayout>
                  <c:x val="0"/>
                  <c:y val="-2.410130464238842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rgbClr val="F2A9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773-4D37-B3E6-F45B2863136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Tariffs!$G$62:$AT$62</c:f>
              <c:numCache>
                <c:formatCode>General</c:formatCode>
                <c:ptCount val="40"/>
                <c:pt idx="0">
                  <c:v>2031</c:v>
                </c:pt>
                <c:pt idx="1">
                  <c:v>2032</c:v>
                </c:pt>
                <c:pt idx="2">
                  <c:v>2033</c:v>
                </c:pt>
                <c:pt idx="3">
                  <c:v>2034</c:v>
                </c:pt>
                <c:pt idx="4">
                  <c:v>2035</c:v>
                </c:pt>
                <c:pt idx="5">
                  <c:v>2036</c:v>
                </c:pt>
                <c:pt idx="6">
                  <c:v>2037</c:v>
                </c:pt>
                <c:pt idx="7">
                  <c:v>2038</c:v>
                </c:pt>
                <c:pt idx="8">
                  <c:v>2039</c:v>
                </c:pt>
                <c:pt idx="9">
                  <c:v>2040</c:v>
                </c:pt>
                <c:pt idx="10">
                  <c:v>2041</c:v>
                </c:pt>
                <c:pt idx="11">
                  <c:v>2042</c:v>
                </c:pt>
                <c:pt idx="12">
                  <c:v>2043</c:v>
                </c:pt>
                <c:pt idx="13">
                  <c:v>2044</c:v>
                </c:pt>
                <c:pt idx="14">
                  <c:v>2045</c:v>
                </c:pt>
                <c:pt idx="15">
                  <c:v>2046</c:v>
                </c:pt>
                <c:pt idx="16">
                  <c:v>2047</c:v>
                </c:pt>
                <c:pt idx="17">
                  <c:v>2048</c:v>
                </c:pt>
                <c:pt idx="18">
                  <c:v>2049</c:v>
                </c:pt>
                <c:pt idx="19">
                  <c:v>2050</c:v>
                </c:pt>
                <c:pt idx="20">
                  <c:v>2051</c:v>
                </c:pt>
                <c:pt idx="21">
                  <c:v>2052</c:v>
                </c:pt>
                <c:pt idx="22">
                  <c:v>2053</c:v>
                </c:pt>
                <c:pt idx="23">
                  <c:v>2054</c:v>
                </c:pt>
                <c:pt idx="24">
                  <c:v>2055</c:v>
                </c:pt>
                <c:pt idx="25">
                  <c:v>2056</c:v>
                </c:pt>
                <c:pt idx="26">
                  <c:v>2057</c:v>
                </c:pt>
                <c:pt idx="27">
                  <c:v>2058</c:v>
                </c:pt>
                <c:pt idx="28">
                  <c:v>2059</c:v>
                </c:pt>
                <c:pt idx="29">
                  <c:v>2060</c:v>
                </c:pt>
                <c:pt idx="30">
                  <c:v>2061</c:v>
                </c:pt>
                <c:pt idx="31">
                  <c:v>2062</c:v>
                </c:pt>
                <c:pt idx="32">
                  <c:v>2063</c:v>
                </c:pt>
                <c:pt idx="33">
                  <c:v>2064</c:v>
                </c:pt>
                <c:pt idx="34">
                  <c:v>2065</c:v>
                </c:pt>
                <c:pt idx="35">
                  <c:v>2066</c:v>
                </c:pt>
                <c:pt idx="36">
                  <c:v>2067</c:v>
                </c:pt>
                <c:pt idx="37">
                  <c:v>2068</c:v>
                </c:pt>
                <c:pt idx="38">
                  <c:v>2069</c:v>
                </c:pt>
                <c:pt idx="39">
                  <c:v>2070</c:v>
                </c:pt>
              </c:numCache>
            </c:numRef>
          </c:cat>
          <c:val>
            <c:numRef>
              <c:f>Tariffs!$G$65:$AT$65</c:f>
              <c:numCache>
                <c:formatCode>_([$$]#,##0.0_)_%;\([$$]#,##0.0\)_%;_("–"_)_%;_(@_)_%</c:formatCode>
                <c:ptCount val="40"/>
                <c:pt idx="0">
                  <c:v>2.9754024118982993</c:v>
                </c:pt>
                <c:pt idx="1">
                  <c:v>2.9754024118982989</c:v>
                </c:pt>
                <c:pt idx="2">
                  <c:v>2.9754024118982989</c:v>
                </c:pt>
                <c:pt idx="3">
                  <c:v>2.9754024118982993</c:v>
                </c:pt>
                <c:pt idx="4">
                  <c:v>2.9754024118982993</c:v>
                </c:pt>
                <c:pt idx="5">
                  <c:v>2.5423773154625211</c:v>
                </c:pt>
                <c:pt idx="6">
                  <c:v>2.5423773154625207</c:v>
                </c:pt>
                <c:pt idx="7">
                  <c:v>2.5423773154625207</c:v>
                </c:pt>
                <c:pt idx="8">
                  <c:v>2.5423773154625211</c:v>
                </c:pt>
                <c:pt idx="9">
                  <c:v>2.5423773154625211</c:v>
                </c:pt>
                <c:pt idx="10">
                  <c:v>2.1874649340191854</c:v>
                </c:pt>
                <c:pt idx="11">
                  <c:v>2.1874649340191854</c:v>
                </c:pt>
                <c:pt idx="12">
                  <c:v>2.1874649340191854</c:v>
                </c:pt>
                <c:pt idx="13">
                  <c:v>2.1874649340191854</c:v>
                </c:pt>
                <c:pt idx="14">
                  <c:v>2.187464934019185</c:v>
                </c:pt>
                <c:pt idx="15">
                  <c:v>1.9711870304230699</c:v>
                </c:pt>
                <c:pt idx="16">
                  <c:v>1.9711870304230699</c:v>
                </c:pt>
                <c:pt idx="17">
                  <c:v>1.9711870304230699</c:v>
                </c:pt>
                <c:pt idx="18">
                  <c:v>1.9711870304230699</c:v>
                </c:pt>
                <c:pt idx="19">
                  <c:v>1.9711870304230699</c:v>
                </c:pt>
                <c:pt idx="20">
                  <c:v>1.7324822753139872</c:v>
                </c:pt>
                <c:pt idx="21">
                  <c:v>1.7324822753139872</c:v>
                </c:pt>
                <c:pt idx="22">
                  <c:v>1.7324822753139868</c:v>
                </c:pt>
                <c:pt idx="23">
                  <c:v>1.7324822753139872</c:v>
                </c:pt>
                <c:pt idx="24">
                  <c:v>1.7324822753139872</c:v>
                </c:pt>
                <c:pt idx="25">
                  <c:v>1.4730349454757852</c:v>
                </c:pt>
                <c:pt idx="26">
                  <c:v>1.4730349454757852</c:v>
                </c:pt>
                <c:pt idx="27">
                  <c:v>1.473034945475785</c:v>
                </c:pt>
                <c:pt idx="28">
                  <c:v>1.4730349454757852</c:v>
                </c:pt>
                <c:pt idx="29">
                  <c:v>1.4730349454757852</c:v>
                </c:pt>
                <c:pt idx="30">
                  <c:v>1.2701896685097878</c:v>
                </c:pt>
                <c:pt idx="31">
                  <c:v>1.2701896685097878</c:v>
                </c:pt>
                <c:pt idx="32">
                  <c:v>1.2701896685097875</c:v>
                </c:pt>
                <c:pt idx="33">
                  <c:v>1.2701896685097878</c:v>
                </c:pt>
                <c:pt idx="34">
                  <c:v>1.2701896685097878</c:v>
                </c:pt>
                <c:pt idx="35">
                  <c:v>0.88104189725327731</c:v>
                </c:pt>
                <c:pt idx="36">
                  <c:v>0.88104189725327731</c:v>
                </c:pt>
                <c:pt idx="37">
                  <c:v>0.8810418972532772</c:v>
                </c:pt>
                <c:pt idx="38">
                  <c:v>0.88104189725327731</c:v>
                </c:pt>
                <c:pt idx="39">
                  <c:v>0.88104189725327731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73-4D37-B3E6-F45B28631368}"/>
            </c:ext>
          </c:extLst>
        </c:ser>
        <c:ser>
          <c:idx val="3"/>
          <c:order val="3"/>
          <c:tx>
            <c:strRef>
              <c:f>Tariffs!$E$66</c:f>
              <c:strCache>
                <c:ptCount val="1"/>
                <c:pt idx="0">
                  <c:v>Alumina Off, AER VER carbon price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773-4D37-B3E6-F45B28631368}"/>
                </c:ext>
              </c:extLst>
            </c:dLbl>
            <c:dLbl>
              <c:idx val="39"/>
              <c:layout>
                <c:manualLayout>
                  <c:x val="0"/>
                  <c:y val="-2.410130464238842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rgbClr val="F2A9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773-4D37-B3E6-F45B2863136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Tariffs!$G$62:$AT$62</c:f>
              <c:numCache>
                <c:formatCode>General</c:formatCode>
                <c:ptCount val="40"/>
                <c:pt idx="0">
                  <c:v>2031</c:v>
                </c:pt>
                <c:pt idx="1">
                  <c:v>2032</c:v>
                </c:pt>
                <c:pt idx="2">
                  <c:v>2033</c:v>
                </c:pt>
                <c:pt idx="3">
                  <c:v>2034</c:v>
                </c:pt>
                <c:pt idx="4">
                  <c:v>2035</c:v>
                </c:pt>
                <c:pt idx="5">
                  <c:v>2036</c:v>
                </c:pt>
                <c:pt idx="6">
                  <c:v>2037</c:v>
                </c:pt>
                <c:pt idx="7">
                  <c:v>2038</c:v>
                </c:pt>
                <c:pt idx="8">
                  <c:v>2039</c:v>
                </c:pt>
                <c:pt idx="9">
                  <c:v>2040</c:v>
                </c:pt>
                <c:pt idx="10">
                  <c:v>2041</c:v>
                </c:pt>
                <c:pt idx="11">
                  <c:v>2042</c:v>
                </c:pt>
                <c:pt idx="12">
                  <c:v>2043</c:v>
                </c:pt>
                <c:pt idx="13">
                  <c:v>2044</c:v>
                </c:pt>
                <c:pt idx="14">
                  <c:v>2045</c:v>
                </c:pt>
                <c:pt idx="15">
                  <c:v>2046</c:v>
                </c:pt>
                <c:pt idx="16">
                  <c:v>2047</c:v>
                </c:pt>
                <c:pt idx="17">
                  <c:v>2048</c:v>
                </c:pt>
                <c:pt idx="18">
                  <c:v>2049</c:v>
                </c:pt>
                <c:pt idx="19">
                  <c:v>2050</c:v>
                </c:pt>
                <c:pt idx="20">
                  <c:v>2051</c:v>
                </c:pt>
                <c:pt idx="21">
                  <c:v>2052</c:v>
                </c:pt>
                <c:pt idx="22">
                  <c:v>2053</c:v>
                </c:pt>
                <c:pt idx="23">
                  <c:v>2054</c:v>
                </c:pt>
                <c:pt idx="24">
                  <c:v>2055</c:v>
                </c:pt>
                <c:pt idx="25">
                  <c:v>2056</c:v>
                </c:pt>
                <c:pt idx="26">
                  <c:v>2057</c:v>
                </c:pt>
                <c:pt idx="27">
                  <c:v>2058</c:v>
                </c:pt>
                <c:pt idx="28">
                  <c:v>2059</c:v>
                </c:pt>
                <c:pt idx="29">
                  <c:v>2060</c:v>
                </c:pt>
                <c:pt idx="30">
                  <c:v>2061</c:v>
                </c:pt>
                <c:pt idx="31">
                  <c:v>2062</c:v>
                </c:pt>
                <c:pt idx="32">
                  <c:v>2063</c:v>
                </c:pt>
                <c:pt idx="33">
                  <c:v>2064</c:v>
                </c:pt>
                <c:pt idx="34">
                  <c:v>2065</c:v>
                </c:pt>
                <c:pt idx="35">
                  <c:v>2066</c:v>
                </c:pt>
                <c:pt idx="36">
                  <c:v>2067</c:v>
                </c:pt>
                <c:pt idx="37">
                  <c:v>2068</c:v>
                </c:pt>
                <c:pt idx="38">
                  <c:v>2069</c:v>
                </c:pt>
                <c:pt idx="39">
                  <c:v>2070</c:v>
                </c:pt>
              </c:numCache>
            </c:numRef>
          </c:cat>
          <c:val>
            <c:numRef>
              <c:f>Tariffs!$G$66:$AT$66</c:f>
              <c:numCache>
                <c:formatCode>_([$$]#,##0.0_)_%;\([$$]#,##0.0\)_%;_("–"_)_%;_(@_)_%</c:formatCode>
                <c:ptCount val="40"/>
                <c:pt idx="0">
                  <c:v>2.9754024118982993</c:v>
                </c:pt>
                <c:pt idx="1">
                  <c:v>2.9754024118982989</c:v>
                </c:pt>
                <c:pt idx="2">
                  <c:v>2.9754024118982989</c:v>
                </c:pt>
                <c:pt idx="3">
                  <c:v>2.9754024118982993</c:v>
                </c:pt>
                <c:pt idx="4">
                  <c:v>2.9754024118982993</c:v>
                </c:pt>
                <c:pt idx="5">
                  <c:v>2.5423773154625211</c:v>
                </c:pt>
                <c:pt idx="6">
                  <c:v>2.5423773154625207</c:v>
                </c:pt>
                <c:pt idx="7">
                  <c:v>2.5423773154625207</c:v>
                </c:pt>
                <c:pt idx="8">
                  <c:v>2.5423773154625211</c:v>
                </c:pt>
                <c:pt idx="9">
                  <c:v>2.5423773154625211</c:v>
                </c:pt>
                <c:pt idx="10">
                  <c:v>2.1874649340191854</c:v>
                </c:pt>
                <c:pt idx="11">
                  <c:v>2.1874649340191854</c:v>
                </c:pt>
                <c:pt idx="12">
                  <c:v>2.1874649340191854</c:v>
                </c:pt>
                <c:pt idx="13">
                  <c:v>2.1874649340191854</c:v>
                </c:pt>
                <c:pt idx="14">
                  <c:v>2.187464934019185</c:v>
                </c:pt>
                <c:pt idx="15">
                  <c:v>1.9711870304230699</c:v>
                </c:pt>
                <c:pt idx="16">
                  <c:v>1.9711870304230699</c:v>
                </c:pt>
                <c:pt idx="17">
                  <c:v>1.9711870304230699</c:v>
                </c:pt>
                <c:pt idx="18">
                  <c:v>1.9711870304230699</c:v>
                </c:pt>
                <c:pt idx="19">
                  <c:v>1.9711870304230699</c:v>
                </c:pt>
                <c:pt idx="20">
                  <c:v>1.7324822753139872</c:v>
                </c:pt>
                <c:pt idx="21">
                  <c:v>1.7324822753139872</c:v>
                </c:pt>
                <c:pt idx="22">
                  <c:v>1.7324822753139868</c:v>
                </c:pt>
                <c:pt idx="23">
                  <c:v>1.7324822753139872</c:v>
                </c:pt>
                <c:pt idx="24">
                  <c:v>1.7324822753139872</c:v>
                </c:pt>
                <c:pt idx="25">
                  <c:v>1.4730349454757852</c:v>
                </c:pt>
                <c:pt idx="26">
                  <c:v>1.4730349454757852</c:v>
                </c:pt>
                <c:pt idx="27">
                  <c:v>1.473034945475785</c:v>
                </c:pt>
                <c:pt idx="28">
                  <c:v>1.4730349454757852</c:v>
                </c:pt>
                <c:pt idx="29">
                  <c:v>1.4730349454757852</c:v>
                </c:pt>
                <c:pt idx="30">
                  <c:v>1.2701896685097878</c:v>
                </c:pt>
                <c:pt idx="31">
                  <c:v>1.2701896685097878</c:v>
                </c:pt>
                <c:pt idx="32">
                  <c:v>1.2701896685097875</c:v>
                </c:pt>
                <c:pt idx="33">
                  <c:v>1.2701896685097878</c:v>
                </c:pt>
                <c:pt idx="34">
                  <c:v>1.2701896685097878</c:v>
                </c:pt>
                <c:pt idx="35">
                  <c:v>0.88104189725327731</c:v>
                </c:pt>
                <c:pt idx="36">
                  <c:v>0.88104189725327731</c:v>
                </c:pt>
                <c:pt idx="37">
                  <c:v>0.8810418972532772</c:v>
                </c:pt>
                <c:pt idx="38">
                  <c:v>0.88104189725327731</c:v>
                </c:pt>
                <c:pt idx="39">
                  <c:v>0.88104189725327731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73-4D37-B3E6-F45B286313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7778136"/>
        <c:axId val="1337775976"/>
      </c:lineChart>
      <c:catAx>
        <c:axId val="1337778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7775976"/>
        <c:crosses val="autoZero"/>
        <c:auto val="1"/>
        <c:lblAlgn val="ctr"/>
        <c:lblOffset val="100"/>
        <c:tickLblSkip val="5"/>
        <c:noMultiLvlLbl val="0"/>
      </c:catAx>
      <c:valAx>
        <c:axId val="1337775976"/>
        <c:scaling>
          <c:orientation val="minMax"/>
          <c:max val="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Tariffs!$F$63</c:f>
              <c:strCache>
                <c:ptCount val="1"/>
                <c:pt idx="0">
                  <c:v>$/GJ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[$$]#,##0.0_)_%;\([$$]#,##0.0\)_%;_(&quot;–&quot;_)_%;_(@_)_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7778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Tariffs!$B$68</c:f>
          <c:strCache>
            <c:ptCount val="1"/>
            <c:pt idx="0">
              <c:v>Medium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Tariffs!$E$69</c:f>
              <c:strCache>
                <c:ptCount val="1"/>
                <c:pt idx="0">
                  <c:v>Alumina On, Reputex carbon price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A9C-4BF5-86BA-B38DE2B8EB4A}"/>
                </c:ext>
              </c:extLst>
            </c:dLbl>
            <c:dLbl>
              <c:idx val="3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rgbClr val="003057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A9C-4BF5-86BA-B38DE2B8EB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Tariffs!$G$62:$AT$62</c:f>
              <c:numCache>
                <c:formatCode>General</c:formatCode>
                <c:ptCount val="40"/>
                <c:pt idx="0">
                  <c:v>2031</c:v>
                </c:pt>
                <c:pt idx="1">
                  <c:v>2032</c:v>
                </c:pt>
                <c:pt idx="2">
                  <c:v>2033</c:v>
                </c:pt>
                <c:pt idx="3">
                  <c:v>2034</c:v>
                </c:pt>
                <c:pt idx="4">
                  <c:v>2035</c:v>
                </c:pt>
                <c:pt idx="5">
                  <c:v>2036</c:v>
                </c:pt>
                <c:pt idx="6">
                  <c:v>2037</c:v>
                </c:pt>
                <c:pt idx="7">
                  <c:v>2038</c:v>
                </c:pt>
                <c:pt idx="8">
                  <c:v>2039</c:v>
                </c:pt>
                <c:pt idx="9">
                  <c:v>2040</c:v>
                </c:pt>
                <c:pt idx="10">
                  <c:v>2041</c:v>
                </c:pt>
                <c:pt idx="11">
                  <c:v>2042</c:v>
                </c:pt>
                <c:pt idx="12">
                  <c:v>2043</c:v>
                </c:pt>
                <c:pt idx="13">
                  <c:v>2044</c:v>
                </c:pt>
                <c:pt idx="14">
                  <c:v>2045</c:v>
                </c:pt>
                <c:pt idx="15">
                  <c:v>2046</c:v>
                </c:pt>
                <c:pt idx="16">
                  <c:v>2047</c:v>
                </c:pt>
                <c:pt idx="17">
                  <c:v>2048</c:v>
                </c:pt>
                <c:pt idx="18">
                  <c:v>2049</c:v>
                </c:pt>
                <c:pt idx="19">
                  <c:v>2050</c:v>
                </c:pt>
                <c:pt idx="20">
                  <c:v>2051</c:v>
                </c:pt>
                <c:pt idx="21">
                  <c:v>2052</c:v>
                </c:pt>
                <c:pt idx="22">
                  <c:v>2053</c:v>
                </c:pt>
                <c:pt idx="23">
                  <c:v>2054</c:v>
                </c:pt>
                <c:pt idx="24">
                  <c:v>2055</c:v>
                </c:pt>
                <c:pt idx="25">
                  <c:v>2056</c:v>
                </c:pt>
                <c:pt idx="26">
                  <c:v>2057</c:v>
                </c:pt>
                <c:pt idx="27">
                  <c:v>2058</c:v>
                </c:pt>
                <c:pt idx="28">
                  <c:v>2059</c:v>
                </c:pt>
                <c:pt idx="29">
                  <c:v>2060</c:v>
                </c:pt>
                <c:pt idx="30">
                  <c:v>2061</c:v>
                </c:pt>
                <c:pt idx="31">
                  <c:v>2062</c:v>
                </c:pt>
                <c:pt idx="32">
                  <c:v>2063</c:v>
                </c:pt>
                <c:pt idx="33">
                  <c:v>2064</c:v>
                </c:pt>
                <c:pt idx="34">
                  <c:v>2065</c:v>
                </c:pt>
                <c:pt idx="35">
                  <c:v>2066</c:v>
                </c:pt>
                <c:pt idx="36">
                  <c:v>2067</c:v>
                </c:pt>
                <c:pt idx="37">
                  <c:v>2068</c:v>
                </c:pt>
                <c:pt idx="38">
                  <c:v>2069</c:v>
                </c:pt>
                <c:pt idx="39">
                  <c:v>2070</c:v>
                </c:pt>
              </c:numCache>
            </c:numRef>
          </c:cat>
          <c:val>
            <c:numRef>
              <c:f>Tariffs!$G$69:$AT$69</c:f>
              <c:numCache>
                <c:formatCode>_([$$]#,##0.0_)_%;\([$$]#,##0.0\)_%;_("–"_)_%;_(@_)_%</c:formatCode>
                <c:ptCount val="40"/>
                <c:pt idx="0">
                  <c:v>1.8635260360371253</c:v>
                </c:pt>
                <c:pt idx="1">
                  <c:v>1.8635260360371251</c:v>
                </c:pt>
                <c:pt idx="2">
                  <c:v>1.8635260360371251</c:v>
                </c:pt>
                <c:pt idx="3">
                  <c:v>1.8635260360371251</c:v>
                </c:pt>
                <c:pt idx="4">
                  <c:v>1.8635260360371251</c:v>
                </c:pt>
                <c:pt idx="5">
                  <c:v>1.7807219214429775</c:v>
                </c:pt>
                <c:pt idx="6">
                  <c:v>1.7807219214429775</c:v>
                </c:pt>
                <c:pt idx="7">
                  <c:v>1.7807219214429777</c:v>
                </c:pt>
                <c:pt idx="8">
                  <c:v>1.7807219214429775</c:v>
                </c:pt>
                <c:pt idx="9">
                  <c:v>1.7807219214429777</c:v>
                </c:pt>
                <c:pt idx="10">
                  <c:v>1.7217252479816205</c:v>
                </c:pt>
                <c:pt idx="11">
                  <c:v>1.7217252479816205</c:v>
                </c:pt>
                <c:pt idx="12">
                  <c:v>1.7217252479816205</c:v>
                </c:pt>
                <c:pt idx="13">
                  <c:v>1.7217252479816205</c:v>
                </c:pt>
                <c:pt idx="14">
                  <c:v>1.7217252479816205</c:v>
                </c:pt>
                <c:pt idx="15">
                  <c:v>1.6780098486445154</c:v>
                </c:pt>
                <c:pt idx="16">
                  <c:v>1.678009848644515</c:v>
                </c:pt>
                <c:pt idx="17">
                  <c:v>1.6780098486445154</c:v>
                </c:pt>
                <c:pt idx="18">
                  <c:v>1.678009848644515</c:v>
                </c:pt>
                <c:pt idx="19">
                  <c:v>1.678009848644515</c:v>
                </c:pt>
                <c:pt idx="20">
                  <c:v>1.5133406578423363</c:v>
                </c:pt>
                <c:pt idx="21">
                  <c:v>1.5133406578423363</c:v>
                </c:pt>
                <c:pt idx="22">
                  <c:v>1.5133406578423361</c:v>
                </c:pt>
                <c:pt idx="23">
                  <c:v>1.5133406578423363</c:v>
                </c:pt>
                <c:pt idx="24">
                  <c:v>1.5133406578423361</c:v>
                </c:pt>
                <c:pt idx="25">
                  <c:v>1.2867108109415228</c:v>
                </c:pt>
                <c:pt idx="26">
                  <c:v>1.2867108109415228</c:v>
                </c:pt>
                <c:pt idx="27">
                  <c:v>1.2867108109415226</c:v>
                </c:pt>
                <c:pt idx="28">
                  <c:v>1.2867108109415228</c:v>
                </c:pt>
                <c:pt idx="29">
                  <c:v>1.2867108109415226</c:v>
                </c:pt>
                <c:pt idx="30">
                  <c:v>1.1095234253861359</c:v>
                </c:pt>
                <c:pt idx="31">
                  <c:v>1.1095234253861359</c:v>
                </c:pt>
                <c:pt idx="32">
                  <c:v>1.1095234253861357</c:v>
                </c:pt>
                <c:pt idx="33">
                  <c:v>1.1095234253861359</c:v>
                </c:pt>
                <c:pt idx="34">
                  <c:v>1.1095234253861357</c:v>
                </c:pt>
                <c:pt idx="35">
                  <c:v>0.76959894099597115</c:v>
                </c:pt>
                <c:pt idx="36">
                  <c:v>0.76959894099597115</c:v>
                </c:pt>
                <c:pt idx="37">
                  <c:v>0.76959894099597093</c:v>
                </c:pt>
                <c:pt idx="38">
                  <c:v>0.76959894099597115</c:v>
                </c:pt>
                <c:pt idx="39">
                  <c:v>0.76959894099597093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73-4D37-B3E6-F45B28631368}"/>
            </c:ext>
          </c:extLst>
        </c:ser>
        <c:ser>
          <c:idx val="1"/>
          <c:order val="1"/>
          <c:tx>
            <c:strRef>
              <c:f>Tariffs!$E$70</c:f>
              <c:strCache>
                <c:ptCount val="1"/>
                <c:pt idx="0">
                  <c:v>Alumina On, AER VER carbon price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A9C-4BF5-86BA-B38DE2B8EB4A}"/>
                </c:ext>
              </c:extLst>
            </c:dLbl>
            <c:dLbl>
              <c:idx val="39"/>
              <c:layout>
                <c:manualLayout>
                  <c:x val="0"/>
                  <c:y val="2.75820579798747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A9C-4BF5-86BA-B38DE2B8EB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3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Tariffs!$G$62:$AT$62</c:f>
              <c:numCache>
                <c:formatCode>General</c:formatCode>
                <c:ptCount val="40"/>
                <c:pt idx="0">
                  <c:v>2031</c:v>
                </c:pt>
                <c:pt idx="1">
                  <c:v>2032</c:v>
                </c:pt>
                <c:pt idx="2">
                  <c:v>2033</c:v>
                </c:pt>
                <c:pt idx="3">
                  <c:v>2034</c:v>
                </c:pt>
                <c:pt idx="4">
                  <c:v>2035</c:v>
                </c:pt>
                <c:pt idx="5">
                  <c:v>2036</c:v>
                </c:pt>
                <c:pt idx="6">
                  <c:v>2037</c:v>
                </c:pt>
                <c:pt idx="7">
                  <c:v>2038</c:v>
                </c:pt>
                <c:pt idx="8">
                  <c:v>2039</c:v>
                </c:pt>
                <c:pt idx="9">
                  <c:v>2040</c:v>
                </c:pt>
                <c:pt idx="10">
                  <c:v>2041</c:v>
                </c:pt>
                <c:pt idx="11">
                  <c:v>2042</c:v>
                </c:pt>
                <c:pt idx="12">
                  <c:v>2043</c:v>
                </c:pt>
                <c:pt idx="13">
                  <c:v>2044</c:v>
                </c:pt>
                <c:pt idx="14">
                  <c:v>2045</c:v>
                </c:pt>
                <c:pt idx="15">
                  <c:v>2046</c:v>
                </c:pt>
                <c:pt idx="16">
                  <c:v>2047</c:v>
                </c:pt>
                <c:pt idx="17">
                  <c:v>2048</c:v>
                </c:pt>
                <c:pt idx="18">
                  <c:v>2049</c:v>
                </c:pt>
                <c:pt idx="19">
                  <c:v>2050</c:v>
                </c:pt>
                <c:pt idx="20">
                  <c:v>2051</c:v>
                </c:pt>
                <c:pt idx="21">
                  <c:v>2052</c:v>
                </c:pt>
                <c:pt idx="22">
                  <c:v>2053</c:v>
                </c:pt>
                <c:pt idx="23">
                  <c:v>2054</c:v>
                </c:pt>
                <c:pt idx="24">
                  <c:v>2055</c:v>
                </c:pt>
                <c:pt idx="25">
                  <c:v>2056</c:v>
                </c:pt>
                <c:pt idx="26">
                  <c:v>2057</c:v>
                </c:pt>
                <c:pt idx="27">
                  <c:v>2058</c:v>
                </c:pt>
                <c:pt idx="28">
                  <c:v>2059</c:v>
                </c:pt>
                <c:pt idx="29">
                  <c:v>2060</c:v>
                </c:pt>
                <c:pt idx="30">
                  <c:v>2061</c:v>
                </c:pt>
                <c:pt idx="31">
                  <c:v>2062</c:v>
                </c:pt>
                <c:pt idx="32">
                  <c:v>2063</c:v>
                </c:pt>
                <c:pt idx="33">
                  <c:v>2064</c:v>
                </c:pt>
                <c:pt idx="34">
                  <c:v>2065</c:v>
                </c:pt>
                <c:pt idx="35">
                  <c:v>2066</c:v>
                </c:pt>
                <c:pt idx="36">
                  <c:v>2067</c:v>
                </c:pt>
                <c:pt idx="37">
                  <c:v>2068</c:v>
                </c:pt>
                <c:pt idx="38">
                  <c:v>2069</c:v>
                </c:pt>
                <c:pt idx="39">
                  <c:v>2070</c:v>
                </c:pt>
              </c:numCache>
            </c:numRef>
          </c:cat>
          <c:val>
            <c:numRef>
              <c:f>Tariffs!$G$70:$AT$70</c:f>
              <c:numCache>
                <c:formatCode>_([$$]#,##0.0_)_%;\([$$]#,##0.0\)_%;_("–"_)_%;_(@_)_%</c:formatCode>
                <c:ptCount val="40"/>
                <c:pt idx="0">
                  <c:v>1.8635260360371253</c:v>
                </c:pt>
                <c:pt idx="1">
                  <c:v>1.8635260360371251</c:v>
                </c:pt>
                <c:pt idx="2">
                  <c:v>1.8635260360371251</c:v>
                </c:pt>
                <c:pt idx="3">
                  <c:v>1.8635260360371251</c:v>
                </c:pt>
                <c:pt idx="4">
                  <c:v>1.8635260360371251</c:v>
                </c:pt>
                <c:pt idx="5">
                  <c:v>1.8925307264334787</c:v>
                </c:pt>
                <c:pt idx="6">
                  <c:v>1.8925307264334787</c:v>
                </c:pt>
                <c:pt idx="7">
                  <c:v>1.8925307264334792</c:v>
                </c:pt>
                <c:pt idx="8">
                  <c:v>1.8925307264334787</c:v>
                </c:pt>
                <c:pt idx="9">
                  <c:v>1.8925307264334787</c:v>
                </c:pt>
                <c:pt idx="10">
                  <c:v>1.7154446547183677</c:v>
                </c:pt>
                <c:pt idx="11">
                  <c:v>1.7154446547183677</c:v>
                </c:pt>
                <c:pt idx="12">
                  <c:v>1.7154446547183679</c:v>
                </c:pt>
                <c:pt idx="13">
                  <c:v>1.7154446547183677</c:v>
                </c:pt>
                <c:pt idx="14">
                  <c:v>1.7154446547183677</c:v>
                </c:pt>
                <c:pt idx="15">
                  <c:v>1.6716329168216268</c:v>
                </c:pt>
                <c:pt idx="16">
                  <c:v>1.6716329168216268</c:v>
                </c:pt>
                <c:pt idx="17">
                  <c:v>1.6716329168216268</c:v>
                </c:pt>
                <c:pt idx="18">
                  <c:v>1.6716329168216268</c:v>
                </c:pt>
                <c:pt idx="19">
                  <c:v>1.6716329168216268</c:v>
                </c:pt>
                <c:pt idx="20">
                  <c:v>1.5075305957712102</c:v>
                </c:pt>
                <c:pt idx="21">
                  <c:v>1.5075305957712102</c:v>
                </c:pt>
                <c:pt idx="22">
                  <c:v>1.5075305957712102</c:v>
                </c:pt>
                <c:pt idx="23">
                  <c:v>1.5075305957712102</c:v>
                </c:pt>
                <c:pt idx="24">
                  <c:v>1.5075305957712102</c:v>
                </c:pt>
                <c:pt idx="25">
                  <c:v>1.2817708328603035</c:v>
                </c:pt>
                <c:pt idx="26">
                  <c:v>1.2817708328603035</c:v>
                </c:pt>
                <c:pt idx="27">
                  <c:v>1.2817708328603035</c:v>
                </c:pt>
                <c:pt idx="28">
                  <c:v>1.2817708328603035</c:v>
                </c:pt>
                <c:pt idx="29">
                  <c:v>1.2817708328603035</c:v>
                </c:pt>
                <c:pt idx="30">
                  <c:v>1.1052637103395231</c:v>
                </c:pt>
                <c:pt idx="31">
                  <c:v>1.1052637103395231</c:v>
                </c:pt>
                <c:pt idx="32">
                  <c:v>1.1052637103395231</c:v>
                </c:pt>
                <c:pt idx="33">
                  <c:v>1.1052637103395231</c:v>
                </c:pt>
                <c:pt idx="34">
                  <c:v>1.1052637103395231</c:v>
                </c:pt>
                <c:pt idx="35">
                  <c:v>0.7666442740517585</c:v>
                </c:pt>
                <c:pt idx="36">
                  <c:v>0.7666442740517585</c:v>
                </c:pt>
                <c:pt idx="37">
                  <c:v>0.7666442740517585</c:v>
                </c:pt>
                <c:pt idx="38">
                  <c:v>0.7666442740517585</c:v>
                </c:pt>
                <c:pt idx="39">
                  <c:v>0.7666442740517585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73-4D37-B3E6-F45B28631368}"/>
            </c:ext>
          </c:extLst>
        </c:ser>
        <c:ser>
          <c:idx val="2"/>
          <c:order val="2"/>
          <c:tx>
            <c:strRef>
              <c:f>Tariffs!$E$71</c:f>
              <c:strCache>
                <c:ptCount val="1"/>
                <c:pt idx="0">
                  <c:v>Alumina Off, Reputex carbon price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dLbl>
              <c:idx val="3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rgbClr val="F2A9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A9C-4BF5-86BA-B38DE2B8EB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Tariffs!$G$62:$AT$62</c:f>
              <c:numCache>
                <c:formatCode>General</c:formatCode>
                <c:ptCount val="40"/>
                <c:pt idx="0">
                  <c:v>2031</c:v>
                </c:pt>
                <c:pt idx="1">
                  <c:v>2032</c:v>
                </c:pt>
                <c:pt idx="2">
                  <c:v>2033</c:v>
                </c:pt>
                <c:pt idx="3">
                  <c:v>2034</c:v>
                </c:pt>
                <c:pt idx="4">
                  <c:v>2035</c:v>
                </c:pt>
                <c:pt idx="5">
                  <c:v>2036</c:v>
                </c:pt>
                <c:pt idx="6">
                  <c:v>2037</c:v>
                </c:pt>
                <c:pt idx="7">
                  <c:v>2038</c:v>
                </c:pt>
                <c:pt idx="8">
                  <c:v>2039</c:v>
                </c:pt>
                <c:pt idx="9">
                  <c:v>2040</c:v>
                </c:pt>
                <c:pt idx="10">
                  <c:v>2041</c:v>
                </c:pt>
                <c:pt idx="11">
                  <c:v>2042</c:v>
                </c:pt>
                <c:pt idx="12">
                  <c:v>2043</c:v>
                </c:pt>
                <c:pt idx="13">
                  <c:v>2044</c:v>
                </c:pt>
                <c:pt idx="14">
                  <c:v>2045</c:v>
                </c:pt>
                <c:pt idx="15">
                  <c:v>2046</c:v>
                </c:pt>
                <c:pt idx="16">
                  <c:v>2047</c:v>
                </c:pt>
                <c:pt idx="17">
                  <c:v>2048</c:v>
                </c:pt>
                <c:pt idx="18">
                  <c:v>2049</c:v>
                </c:pt>
                <c:pt idx="19">
                  <c:v>2050</c:v>
                </c:pt>
                <c:pt idx="20">
                  <c:v>2051</c:v>
                </c:pt>
                <c:pt idx="21">
                  <c:v>2052</c:v>
                </c:pt>
                <c:pt idx="22">
                  <c:v>2053</c:v>
                </c:pt>
                <c:pt idx="23">
                  <c:v>2054</c:v>
                </c:pt>
                <c:pt idx="24">
                  <c:v>2055</c:v>
                </c:pt>
                <c:pt idx="25">
                  <c:v>2056</c:v>
                </c:pt>
                <c:pt idx="26">
                  <c:v>2057</c:v>
                </c:pt>
                <c:pt idx="27">
                  <c:v>2058</c:v>
                </c:pt>
                <c:pt idx="28">
                  <c:v>2059</c:v>
                </c:pt>
                <c:pt idx="29">
                  <c:v>2060</c:v>
                </c:pt>
                <c:pt idx="30">
                  <c:v>2061</c:v>
                </c:pt>
                <c:pt idx="31">
                  <c:v>2062</c:v>
                </c:pt>
                <c:pt idx="32">
                  <c:v>2063</c:v>
                </c:pt>
                <c:pt idx="33">
                  <c:v>2064</c:v>
                </c:pt>
                <c:pt idx="34">
                  <c:v>2065</c:v>
                </c:pt>
                <c:pt idx="35">
                  <c:v>2066</c:v>
                </c:pt>
                <c:pt idx="36">
                  <c:v>2067</c:v>
                </c:pt>
                <c:pt idx="37">
                  <c:v>2068</c:v>
                </c:pt>
                <c:pt idx="38">
                  <c:v>2069</c:v>
                </c:pt>
                <c:pt idx="39">
                  <c:v>2070</c:v>
                </c:pt>
              </c:numCache>
            </c:numRef>
          </c:cat>
          <c:val>
            <c:numRef>
              <c:f>Tariffs!$G$71:$AT$71</c:f>
              <c:numCache>
                <c:formatCode>_([$$]#,##0.0_)_%;\([$$]#,##0.0\)_%;_("–"_)_%;_(@_)_%</c:formatCode>
                <c:ptCount val="40"/>
                <c:pt idx="0">
                  <c:v>3.8427797110530379</c:v>
                </c:pt>
                <c:pt idx="1">
                  <c:v>3.8427797110530362</c:v>
                </c:pt>
                <c:pt idx="2">
                  <c:v>3.8427797110530371</c:v>
                </c:pt>
                <c:pt idx="3">
                  <c:v>3.8427797110530371</c:v>
                </c:pt>
                <c:pt idx="4">
                  <c:v>3.8427797110530371</c:v>
                </c:pt>
                <c:pt idx="5">
                  <c:v>3.2039465623397687</c:v>
                </c:pt>
                <c:pt idx="6">
                  <c:v>3.2039465623397687</c:v>
                </c:pt>
                <c:pt idx="7">
                  <c:v>3.2039465623397683</c:v>
                </c:pt>
                <c:pt idx="8">
                  <c:v>3.2039465623397687</c:v>
                </c:pt>
                <c:pt idx="9">
                  <c:v>3.2039465623397683</c:v>
                </c:pt>
                <c:pt idx="10">
                  <c:v>2.7941423593174708</c:v>
                </c:pt>
                <c:pt idx="11">
                  <c:v>2.7941423593174708</c:v>
                </c:pt>
                <c:pt idx="12">
                  <c:v>2.7941423593174708</c:v>
                </c:pt>
                <c:pt idx="13">
                  <c:v>2.7941423593174708</c:v>
                </c:pt>
                <c:pt idx="14">
                  <c:v>2.7941423593174708</c:v>
                </c:pt>
                <c:pt idx="15">
                  <c:v>2.734244763304142</c:v>
                </c:pt>
                <c:pt idx="16">
                  <c:v>2.734244763304142</c:v>
                </c:pt>
                <c:pt idx="17">
                  <c:v>2.734244763304142</c:v>
                </c:pt>
                <c:pt idx="18">
                  <c:v>2.734244763304142</c:v>
                </c:pt>
                <c:pt idx="19">
                  <c:v>2.734244763304142</c:v>
                </c:pt>
                <c:pt idx="20">
                  <c:v>2.4708462387484325</c:v>
                </c:pt>
                <c:pt idx="21">
                  <c:v>2.470846238748432</c:v>
                </c:pt>
                <c:pt idx="22">
                  <c:v>2.4708462387484325</c:v>
                </c:pt>
                <c:pt idx="23">
                  <c:v>2.470846238748432</c:v>
                </c:pt>
                <c:pt idx="24">
                  <c:v>2.4708462387484325</c:v>
                </c:pt>
                <c:pt idx="25">
                  <c:v>2.1008254493767993</c:v>
                </c:pt>
                <c:pt idx="26">
                  <c:v>2.1008254493767988</c:v>
                </c:pt>
                <c:pt idx="27">
                  <c:v>2.1008254493767993</c:v>
                </c:pt>
                <c:pt idx="28">
                  <c:v>2.1008254493767988</c:v>
                </c:pt>
                <c:pt idx="29">
                  <c:v>2.1008254493767993</c:v>
                </c:pt>
                <c:pt idx="30">
                  <c:v>1.811529854968202</c:v>
                </c:pt>
                <c:pt idx="31">
                  <c:v>1.8115298549682015</c:v>
                </c:pt>
                <c:pt idx="32">
                  <c:v>1.811529854968202</c:v>
                </c:pt>
                <c:pt idx="33">
                  <c:v>1.8115298549682015</c:v>
                </c:pt>
                <c:pt idx="34">
                  <c:v>1.811529854968202</c:v>
                </c:pt>
                <c:pt idx="35">
                  <c:v>1.2565317919997239</c:v>
                </c:pt>
                <c:pt idx="36">
                  <c:v>1.2565317919997236</c:v>
                </c:pt>
                <c:pt idx="37">
                  <c:v>1.2565317919997239</c:v>
                </c:pt>
                <c:pt idx="38">
                  <c:v>1.2565317919997236</c:v>
                </c:pt>
                <c:pt idx="39">
                  <c:v>1.2565317919997239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73-4D37-B3E6-F45B28631368}"/>
            </c:ext>
          </c:extLst>
        </c:ser>
        <c:ser>
          <c:idx val="3"/>
          <c:order val="3"/>
          <c:tx>
            <c:strRef>
              <c:f>Tariffs!$E$72</c:f>
              <c:strCache>
                <c:ptCount val="1"/>
                <c:pt idx="0">
                  <c:v>Alumina Off, AER VER carbon price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A9C-4BF5-86BA-B38DE2B8EB4A}"/>
                </c:ext>
              </c:extLst>
            </c:dLbl>
            <c:dLbl>
              <c:idx val="39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A9C-4BF5-86BA-B38DE2B8EB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5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Tariffs!$G$62:$AT$62</c:f>
              <c:numCache>
                <c:formatCode>General</c:formatCode>
                <c:ptCount val="40"/>
                <c:pt idx="0">
                  <c:v>2031</c:v>
                </c:pt>
                <c:pt idx="1">
                  <c:v>2032</c:v>
                </c:pt>
                <c:pt idx="2">
                  <c:v>2033</c:v>
                </c:pt>
                <c:pt idx="3">
                  <c:v>2034</c:v>
                </c:pt>
                <c:pt idx="4">
                  <c:v>2035</c:v>
                </c:pt>
                <c:pt idx="5">
                  <c:v>2036</c:v>
                </c:pt>
                <c:pt idx="6">
                  <c:v>2037</c:v>
                </c:pt>
                <c:pt idx="7">
                  <c:v>2038</c:v>
                </c:pt>
                <c:pt idx="8">
                  <c:v>2039</c:v>
                </c:pt>
                <c:pt idx="9">
                  <c:v>2040</c:v>
                </c:pt>
                <c:pt idx="10">
                  <c:v>2041</c:v>
                </c:pt>
                <c:pt idx="11">
                  <c:v>2042</c:v>
                </c:pt>
                <c:pt idx="12">
                  <c:v>2043</c:v>
                </c:pt>
                <c:pt idx="13">
                  <c:v>2044</c:v>
                </c:pt>
                <c:pt idx="14">
                  <c:v>2045</c:v>
                </c:pt>
                <c:pt idx="15">
                  <c:v>2046</c:v>
                </c:pt>
                <c:pt idx="16">
                  <c:v>2047</c:v>
                </c:pt>
                <c:pt idx="17">
                  <c:v>2048</c:v>
                </c:pt>
                <c:pt idx="18">
                  <c:v>2049</c:v>
                </c:pt>
                <c:pt idx="19">
                  <c:v>2050</c:v>
                </c:pt>
                <c:pt idx="20">
                  <c:v>2051</c:v>
                </c:pt>
                <c:pt idx="21">
                  <c:v>2052</c:v>
                </c:pt>
                <c:pt idx="22">
                  <c:v>2053</c:v>
                </c:pt>
                <c:pt idx="23">
                  <c:v>2054</c:v>
                </c:pt>
                <c:pt idx="24">
                  <c:v>2055</c:v>
                </c:pt>
                <c:pt idx="25">
                  <c:v>2056</c:v>
                </c:pt>
                <c:pt idx="26">
                  <c:v>2057</c:v>
                </c:pt>
                <c:pt idx="27">
                  <c:v>2058</c:v>
                </c:pt>
                <c:pt idx="28">
                  <c:v>2059</c:v>
                </c:pt>
                <c:pt idx="29">
                  <c:v>2060</c:v>
                </c:pt>
                <c:pt idx="30">
                  <c:v>2061</c:v>
                </c:pt>
                <c:pt idx="31">
                  <c:v>2062</c:v>
                </c:pt>
                <c:pt idx="32">
                  <c:v>2063</c:v>
                </c:pt>
                <c:pt idx="33">
                  <c:v>2064</c:v>
                </c:pt>
                <c:pt idx="34">
                  <c:v>2065</c:v>
                </c:pt>
                <c:pt idx="35">
                  <c:v>2066</c:v>
                </c:pt>
                <c:pt idx="36">
                  <c:v>2067</c:v>
                </c:pt>
                <c:pt idx="37">
                  <c:v>2068</c:v>
                </c:pt>
                <c:pt idx="38">
                  <c:v>2069</c:v>
                </c:pt>
                <c:pt idx="39">
                  <c:v>2070</c:v>
                </c:pt>
              </c:numCache>
            </c:numRef>
          </c:cat>
          <c:val>
            <c:numRef>
              <c:f>Tariffs!$G$72:$AT$72</c:f>
              <c:numCache>
                <c:formatCode>_([$$]#,##0.0_)_%;\([$$]#,##0.0\)_%;_("–"_)_%;_(@_)_%</c:formatCode>
                <c:ptCount val="40"/>
                <c:pt idx="0">
                  <c:v>3.8427797110530379</c:v>
                </c:pt>
                <c:pt idx="1">
                  <c:v>3.8427797110530362</c:v>
                </c:pt>
                <c:pt idx="2">
                  <c:v>3.8427797110530371</c:v>
                </c:pt>
                <c:pt idx="3">
                  <c:v>3.8427797110530371</c:v>
                </c:pt>
                <c:pt idx="4">
                  <c:v>3.8427797110530371</c:v>
                </c:pt>
                <c:pt idx="5">
                  <c:v>3.2039465623397687</c:v>
                </c:pt>
                <c:pt idx="6">
                  <c:v>3.2039465623397687</c:v>
                </c:pt>
                <c:pt idx="7">
                  <c:v>3.2039465623397683</c:v>
                </c:pt>
                <c:pt idx="8">
                  <c:v>3.2039465623397687</c:v>
                </c:pt>
                <c:pt idx="9">
                  <c:v>3.2039465623397683</c:v>
                </c:pt>
                <c:pt idx="10">
                  <c:v>2.7941423593174708</c:v>
                </c:pt>
                <c:pt idx="11">
                  <c:v>2.7941423593174708</c:v>
                </c:pt>
                <c:pt idx="12">
                  <c:v>2.7941423593174708</c:v>
                </c:pt>
                <c:pt idx="13">
                  <c:v>2.7941423593174708</c:v>
                </c:pt>
                <c:pt idx="14">
                  <c:v>2.7941423593174708</c:v>
                </c:pt>
                <c:pt idx="15">
                  <c:v>2.734244763304142</c:v>
                </c:pt>
                <c:pt idx="16">
                  <c:v>2.734244763304142</c:v>
                </c:pt>
                <c:pt idx="17">
                  <c:v>2.734244763304142</c:v>
                </c:pt>
                <c:pt idx="18">
                  <c:v>2.734244763304142</c:v>
                </c:pt>
                <c:pt idx="19">
                  <c:v>2.734244763304142</c:v>
                </c:pt>
                <c:pt idx="20">
                  <c:v>2.4708462387484325</c:v>
                </c:pt>
                <c:pt idx="21">
                  <c:v>2.470846238748432</c:v>
                </c:pt>
                <c:pt idx="22">
                  <c:v>2.4708462387484325</c:v>
                </c:pt>
                <c:pt idx="23">
                  <c:v>2.470846238748432</c:v>
                </c:pt>
                <c:pt idx="24">
                  <c:v>2.4708462387484325</c:v>
                </c:pt>
                <c:pt idx="25">
                  <c:v>2.1008254493767993</c:v>
                </c:pt>
                <c:pt idx="26">
                  <c:v>2.1008254493767988</c:v>
                </c:pt>
                <c:pt idx="27">
                  <c:v>2.1008254493767993</c:v>
                </c:pt>
                <c:pt idx="28">
                  <c:v>2.1008254493767988</c:v>
                </c:pt>
                <c:pt idx="29">
                  <c:v>2.1008254493767993</c:v>
                </c:pt>
                <c:pt idx="30">
                  <c:v>1.811529854968202</c:v>
                </c:pt>
                <c:pt idx="31">
                  <c:v>1.8115298549682015</c:v>
                </c:pt>
                <c:pt idx="32">
                  <c:v>1.811529854968202</c:v>
                </c:pt>
                <c:pt idx="33">
                  <c:v>1.8115298549682015</c:v>
                </c:pt>
                <c:pt idx="34">
                  <c:v>1.811529854968202</c:v>
                </c:pt>
                <c:pt idx="35">
                  <c:v>1.2565317919997239</c:v>
                </c:pt>
                <c:pt idx="36">
                  <c:v>1.2565317919997236</c:v>
                </c:pt>
                <c:pt idx="37">
                  <c:v>1.2565317919997239</c:v>
                </c:pt>
                <c:pt idx="38">
                  <c:v>1.2565317919997236</c:v>
                </c:pt>
                <c:pt idx="39">
                  <c:v>1.2565317919997239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73-4D37-B3E6-F45B286313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7778136"/>
        <c:axId val="1337775976"/>
      </c:lineChart>
      <c:catAx>
        <c:axId val="1337778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7775976"/>
        <c:crosses val="autoZero"/>
        <c:auto val="1"/>
        <c:lblAlgn val="ctr"/>
        <c:lblOffset val="100"/>
        <c:tickLblSkip val="5"/>
        <c:noMultiLvlLbl val="0"/>
      </c:catAx>
      <c:valAx>
        <c:axId val="1337775976"/>
        <c:scaling>
          <c:orientation val="minMax"/>
          <c:max val="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Tariffs!$F$69</c:f>
              <c:strCache>
                <c:ptCount val="1"/>
                <c:pt idx="0">
                  <c:v>$/GJ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[$$]#,##0.0_)_%;\([$$]#,##0.0\)_%;_(&quot;–&quot;_)_%;_(@_)_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7778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Tariffs!$B$74</c:f>
          <c:strCache>
            <c:ptCount val="1"/>
            <c:pt idx="0">
              <c:v>Accelerated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Tariffs!$E$75</c:f>
              <c:strCache>
                <c:ptCount val="1"/>
                <c:pt idx="0">
                  <c:v>Alumina On, Reputex carbon price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AB1-486E-AC18-B4B05EB04F4F}"/>
                </c:ext>
              </c:extLst>
            </c:dLbl>
            <c:dLbl>
              <c:idx val="3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rgbClr val="003057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AB1-486E-AC18-B4B05EB04F4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Tariffs!$G$62:$AT$62</c:f>
              <c:numCache>
                <c:formatCode>General</c:formatCode>
                <c:ptCount val="40"/>
                <c:pt idx="0">
                  <c:v>2031</c:v>
                </c:pt>
                <c:pt idx="1">
                  <c:v>2032</c:v>
                </c:pt>
                <c:pt idx="2">
                  <c:v>2033</c:v>
                </c:pt>
                <c:pt idx="3">
                  <c:v>2034</c:v>
                </c:pt>
                <c:pt idx="4">
                  <c:v>2035</c:v>
                </c:pt>
                <c:pt idx="5">
                  <c:v>2036</c:v>
                </c:pt>
                <c:pt idx="6">
                  <c:v>2037</c:v>
                </c:pt>
                <c:pt idx="7">
                  <c:v>2038</c:v>
                </c:pt>
                <c:pt idx="8">
                  <c:v>2039</c:v>
                </c:pt>
                <c:pt idx="9">
                  <c:v>2040</c:v>
                </c:pt>
                <c:pt idx="10">
                  <c:v>2041</c:v>
                </c:pt>
                <c:pt idx="11">
                  <c:v>2042</c:v>
                </c:pt>
                <c:pt idx="12">
                  <c:v>2043</c:v>
                </c:pt>
                <c:pt idx="13">
                  <c:v>2044</c:v>
                </c:pt>
                <c:pt idx="14">
                  <c:v>2045</c:v>
                </c:pt>
                <c:pt idx="15">
                  <c:v>2046</c:v>
                </c:pt>
                <c:pt idx="16">
                  <c:v>2047</c:v>
                </c:pt>
                <c:pt idx="17">
                  <c:v>2048</c:v>
                </c:pt>
                <c:pt idx="18">
                  <c:v>2049</c:v>
                </c:pt>
                <c:pt idx="19">
                  <c:v>2050</c:v>
                </c:pt>
                <c:pt idx="20">
                  <c:v>2051</c:v>
                </c:pt>
                <c:pt idx="21">
                  <c:v>2052</c:v>
                </c:pt>
                <c:pt idx="22">
                  <c:v>2053</c:v>
                </c:pt>
                <c:pt idx="23">
                  <c:v>2054</c:v>
                </c:pt>
                <c:pt idx="24">
                  <c:v>2055</c:v>
                </c:pt>
                <c:pt idx="25">
                  <c:v>2056</c:v>
                </c:pt>
                <c:pt idx="26">
                  <c:v>2057</c:v>
                </c:pt>
                <c:pt idx="27">
                  <c:v>2058</c:v>
                </c:pt>
                <c:pt idx="28">
                  <c:v>2059</c:v>
                </c:pt>
                <c:pt idx="29">
                  <c:v>2060</c:v>
                </c:pt>
                <c:pt idx="30">
                  <c:v>2061</c:v>
                </c:pt>
                <c:pt idx="31">
                  <c:v>2062</c:v>
                </c:pt>
                <c:pt idx="32">
                  <c:v>2063</c:v>
                </c:pt>
                <c:pt idx="33">
                  <c:v>2064</c:v>
                </c:pt>
                <c:pt idx="34">
                  <c:v>2065</c:v>
                </c:pt>
                <c:pt idx="35">
                  <c:v>2066</c:v>
                </c:pt>
                <c:pt idx="36">
                  <c:v>2067</c:v>
                </c:pt>
                <c:pt idx="37">
                  <c:v>2068</c:v>
                </c:pt>
                <c:pt idx="38">
                  <c:v>2069</c:v>
                </c:pt>
                <c:pt idx="39">
                  <c:v>2070</c:v>
                </c:pt>
              </c:numCache>
            </c:numRef>
          </c:cat>
          <c:val>
            <c:numRef>
              <c:f>Tariffs!$G$75:$AT$75</c:f>
              <c:numCache>
                <c:formatCode>_([$$]#,##0.0_)_%;\([$$]#,##0.0\)_%;_("–"_)_%;_(@_)_%</c:formatCode>
                <c:ptCount val="40"/>
                <c:pt idx="0">
                  <c:v>1.970398411906378</c:v>
                </c:pt>
                <c:pt idx="1">
                  <c:v>1.9703984119063782</c:v>
                </c:pt>
                <c:pt idx="2">
                  <c:v>1.9703984119063784</c:v>
                </c:pt>
                <c:pt idx="3">
                  <c:v>1.970398411906378</c:v>
                </c:pt>
                <c:pt idx="4">
                  <c:v>1.9703984119063782</c:v>
                </c:pt>
                <c:pt idx="5">
                  <c:v>1.9757300767697838</c:v>
                </c:pt>
                <c:pt idx="6">
                  <c:v>1.9757300767697841</c:v>
                </c:pt>
                <c:pt idx="7">
                  <c:v>1.9757300767697841</c:v>
                </c:pt>
                <c:pt idx="8">
                  <c:v>1.9757300767697841</c:v>
                </c:pt>
                <c:pt idx="9">
                  <c:v>1.9757300767697841</c:v>
                </c:pt>
                <c:pt idx="10">
                  <c:v>2.4955347705668434</c:v>
                </c:pt>
                <c:pt idx="11">
                  <c:v>2.4955347705668434</c:v>
                </c:pt>
                <c:pt idx="12">
                  <c:v>2.4955347705668434</c:v>
                </c:pt>
                <c:pt idx="13">
                  <c:v>2.4955347705668443</c:v>
                </c:pt>
                <c:pt idx="14">
                  <c:v>2.4955347705668434</c:v>
                </c:pt>
                <c:pt idx="15">
                  <c:v>2.5704430120755442</c:v>
                </c:pt>
                <c:pt idx="16">
                  <c:v>2.5704430120755442</c:v>
                </c:pt>
                <c:pt idx="17">
                  <c:v>2.5704430120755442</c:v>
                </c:pt>
                <c:pt idx="18">
                  <c:v>2.5704430120755442</c:v>
                </c:pt>
                <c:pt idx="19">
                  <c:v>2.5704430120755437</c:v>
                </c:pt>
                <c:pt idx="20">
                  <c:v>2.3314290400525111</c:v>
                </c:pt>
                <c:pt idx="21">
                  <c:v>2.3314290400525111</c:v>
                </c:pt>
                <c:pt idx="22">
                  <c:v>2.3314290400525111</c:v>
                </c:pt>
                <c:pt idx="23">
                  <c:v>2.3314290400525111</c:v>
                </c:pt>
                <c:pt idx="24">
                  <c:v>2.3314290400525115</c:v>
                </c:pt>
                <c:pt idx="25">
                  <c:v>1.982286628746029</c:v>
                </c:pt>
                <c:pt idx="26">
                  <c:v>1.982286628746029</c:v>
                </c:pt>
                <c:pt idx="27">
                  <c:v>1.982286628746029</c:v>
                </c:pt>
                <c:pt idx="28">
                  <c:v>1.982286628746029</c:v>
                </c:pt>
                <c:pt idx="29">
                  <c:v>1.9822866287460292</c:v>
                </c:pt>
                <c:pt idx="30">
                  <c:v>1.7093145030887482</c:v>
                </c:pt>
                <c:pt idx="31">
                  <c:v>1.7093145030887482</c:v>
                </c:pt>
                <c:pt idx="32">
                  <c:v>1.7093145030887482</c:v>
                </c:pt>
                <c:pt idx="33">
                  <c:v>1.7093145030887482</c:v>
                </c:pt>
                <c:pt idx="34">
                  <c:v>1.7093145030887484</c:v>
                </c:pt>
                <c:pt idx="35">
                  <c:v>1.1856321383645778</c:v>
                </c:pt>
                <c:pt idx="36">
                  <c:v>1.1856321383645778</c:v>
                </c:pt>
                <c:pt idx="37">
                  <c:v>1.1856321383645778</c:v>
                </c:pt>
                <c:pt idx="38">
                  <c:v>1.1856321383645778</c:v>
                </c:pt>
                <c:pt idx="39">
                  <c:v>1.1856321383645778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73-4D37-B3E6-F45B28631368}"/>
            </c:ext>
          </c:extLst>
        </c:ser>
        <c:ser>
          <c:idx val="1"/>
          <c:order val="1"/>
          <c:tx>
            <c:strRef>
              <c:f>Tariffs!$E$76</c:f>
              <c:strCache>
                <c:ptCount val="1"/>
                <c:pt idx="0">
                  <c:v>Alumina On, AER VER carbon price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AB1-486E-AC18-B4B05EB04F4F}"/>
                </c:ext>
              </c:extLst>
            </c:dLbl>
            <c:dLbl>
              <c:idx val="39"/>
              <c:layout>
                <c:manualLayout>
                  <c:x val="0"/>
                  <c:y val="3.443043520341202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rgbClr val="009CA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AB1-486E-AC18-B4B05EB04F4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Tariffs!$G$62:$AT$62</c:f>
              <c:numCache>
                <c:formatCode>General</c:formatCode>
                <c:ptCount val="40"/>
                <c:pt idx="0">
                  <c:v>2031</c:v>
                </c:pt>
                <c:pt idx="1">
                  <c:v>2032</c:v>
                </c:pt>
                <c:pt idx="2">
                  <c:v>2033</c:v>
                </c:pt>
                <c:pt idx="3">
                  <c:v>2034</c:v>
                </c:pt>
                <c:pt idx="4">
                  <c:v>2035</c:v>
                </c:pt>
                <c:pt idx="5">
                  <c:v>2036</c:v>
                </c:pt>
                <c:pt idx="6">
                  <c:v>2037</c:v>
                </c:pt>
                <c:pt idx="7">
                  <c:v>2038</c:v>
                </c:pt>
                <c:pt idx="8">
                  <c:v>2039</c:v>
                </c:pt>
                <c:pt idx="9">
                  <c:v>2040</c:v>
                </c:pt>
                <c:pt idx="10">
                  <c:v>2041</c:v>
                </c:pt>
                <c:pt idx="11">
                  <c:v>2042</c:v>
                </c:pt>
                <c:pt idx="12">
                  <c:v>2043</c:v>
                </c:pt>
                <c:pt idx="13">
                  <c:v>2044</c:v>
                </c:pt>
                <c:pt idx="14">
                  <c:v>2045</c:v>
                </c:pt>
                <c:pt idx="15">
                  <c:v>2046</c:v>
                </c:pt>
                <c:pt idx="16">
                  <c:v>2047</c:v>
                </c:pt>
                <c:pt idx="17">
                  <c:v>2048</c:v>
                </c:pt>
                <c:pt idx="18">
                  <c:v>2049</c:v>
                </c:pt>
                <c:pt idx="19">
                  <c:v>2050</c:v>
                </c:pt>
                <c:pt idx="20">
                  <c:v>2051</c:v>
                </c:pt>
                <c:pt idx="21">
                  <c:v>2052</c:v>
                </c:pt>
                <c:pt idx="22">
                  <c:v>2053</c:v>
                </c:pt>
                <c:pt idx="23">
                  <c:v>2054</c:v>
                </c:pt>
                <c:pt idx="24">
                  <c:v>2055</c:v>
                </c:pt>
                <c:pt idx="25">
                  <c:v>2056</c:v>
                </c:pt>
                <c:pt idx="26">
                  <c:v>2057</c:v>
                </c:pt>
                <c:pt idx="27">
                  <c:v>2058</c:v>
                </c:pt>
                <c:pt idx="28">
                  <c:v>2059</c:v>
                </c:pt>
                <c:pt idx="29">
                  <c:v>2060</c:v>
                </c:pt>
                <c:pt idx="30">
                  <c:v>2061</c:v>
                </c:pt>
                <c:pt idx="31">
                  <c:v>2062</c:v>
                </c:pt>
                <c:pt idx="32">
                  <c:v>2063</c:v>
                </c:pt>
                <c:pt idx="33">
                  <c:v>2064</c:v>
                </c:pt>
                <c:pt idx="34">
                  <c:v>2065</c:v>
                </c:pt>
                <c:pt idx="35">
                  <c:v>2066</c:v>
                </c:pt>
                <c:pt idx="36">
                  <c:v>2067</c:v>
                </c:pt>
                <c:pt idx="37">
                  <c:v>2068</c:v>
                </c:pt>
                <c:pt idx="38">
                  <c:v>2069</c:v>
                </c:pt>
                <c:pt idx="39">
                  <c:v>2070</c:v>
                </c:pt>
              </c:numCache>
            </c:numRef>
          </c:cat>
          <c:val>
            <c:numRef>
              <c:f>Tariffs!$G$76:$AT$76</c:f>
              <c:numCache>
                <c:formatCode>_([$$]#,##0.0_)_%;\([$$]#,##0.0\)_%;_("–"_)_%;_(@_)_%</c:formatCode>
                <c:ptCount val="40"/>
                <c:pt idx="0">
                  <c:v>1.970398411906378</c:v>
                </c:pt>
                <c:pt idx="1">
                  <c:v>1.9703984119063782</c:v>
                </c:pt>
                <c:pt idx="2">
                  <c:v>1.9703984119063784</c:v>
                </c:pt>
                <c:pt idx="3">
                  <c:v>1.970398411906378</c:v>
                </c:pt>
                <c:pt idx="4">
                  <c:v>1.9703984119063782</c:v>
                </c:pt>
                <c:pt idx="5">
                  <c:v>2.1332182362366154</c:v>
                </c:pt>
                <c:pt idx="6">
                  <c:v>2.1332182362366154</c:v>
                </c:pt>
                <c:pt idx="7">
                  <c:v>2.1332182362366159</c:v>
                </c:pt>
                <c:pt idx="8">
                  <c:v>2.1332182362366154</c:v>
                </c:pt>
                <c:pt idx="9">
                  <c:v>2.1332182362366154</c:v>
                </c:pt>
                <c:pt idx="10">
                  <c:v>2.5053937291928632</c:v>
                </c:pt>
                <c:pt idx="11">
                  <c:v>2.5053937291928632</c:v>
                </c:pt>
                <c:pt idx="12">
                  <c:v>2.5053937291928632</c:v>
                </c:pt>
                <c:pt idx="13">
                  <c:v>2.5053937291928632</c:v>
                </c:pt>
                <c:pt idx="14">
                  <c:v>2.5053937291928632</c:v>
                </c:pt>
                <c:pt idx="15">
                  <c:v>2.5816299091010046</c:v>
                </c:pt>
                <c:pt idx="16">
                  <c:v>2.5816299091010042</c:v>
                </c:pt>
                <c:pt idx="17">
                  <c:v>2.5816299091010042</c:v>
                </c:pt>
                <c:pt idx="18">
                  <c:v>2.5816299091010042</c:v>
                </c:pt>
                <c:pt idx="19">
                  <c:v>2.5816299091010042</c:v>
                </c:pt>
                <c:pt idx="20">
                  <c:v>2.3038728673086082</c:v>
                </c:pt>
                <c:pt idx="21">
                  <c:v>2.3038728673086082</c:v>
                </c:pt>
                <c:pt idx="22">
                  <c:v>2.3038728673086082</c:v>
                </c:pt>
                <c:pt idx="23">
                  <c:v>2.3038728673086082</c:v>
                </c:pt>
                <c:pt idx="24">
                  <c:v>2.3038728673086082</c:v>
                </c:pt>
                <c:pt idx="25">
                  <c:v>1.9588571218507973</c:v>
                </c:pt>
                <c:pt idx="26">
                  <c:v>1.9588571218507971</c:v>
                </c:pt>
                <c:pt idx="27">
                  <c:v>1.9588571218507971</c:v>
                </c:pt>
                <c:pt idx="28">
                  <c:v>1.9588571218507971</c:v>
                </c:pt>
                <c:pt idx="29">
                  <c:v>1.9588571218507971</c:v>
                </c:pt>
                <c:pt idx="30">
                  <c:v>1.6891113723429327</c:v>
                </c:pt>
                <c:pt idx="31">
                  <c:v>1.6891113723429327</c:v>
                </c:pt>
                <c:pt idx="32">
                  <c:v>1.6891113723429327</c:v>
                </c:pt>
                <c:pt idx="33">
                  <c:v>1.6891113723429327</c:v>
                </c:pt>
                <c:pt idx="34">
                  <c:v>1.6891113723429327</c:v>
                </c:pt>
                <c:pt idx="35">
                  <c:v>1.1716186370080186</c:v>
                </c:pt>
                <c:pt idx="36">
                  <c:v>1.1716186370080186</c:v>
                </c:pt>
                <c:pt idx="37">
                  <c:v>1.1716186370080186</c:v>
                </c:pt>
                <c:pt idx="38">
                  <c:v>1.1716186370080186</c:v>
                </c:pt>
                <c:pt idx="39">
                  <c:v>1.1716186370080186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73-4D37-B3E6-F45B28631368}"/>
            </c:ext>
          </c:extLst>
        </c:ser>
        <c:ser>
          <c:idx val="2"/>
          <c:order val="2"/>
          <c:tx>
            <c:strRef>
              <c:f>Tariffs!$E$77</c:f>
              <c:strCache>
                <c:ptCount val="1"/>
                <c:pt idx="0">
                  <c:v>Alumina Off, Reputex carbon price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dLbl>
              <c:idx val="3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rgbClr val="F2A9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AB1-486E-AC18-B4B05EB04F4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Tariffs!$G$62:$AT$62</c:f>
              <c:numCache>
                <c:formatCode>General</c:formatCode>
                <c:ptCount val="40"/>
                <c:pt idx="0">
                  <c:v>2031</c:v>
                </c:pt>
                <c:pt idx="1">
                  <c:v>2032</c:v>
                </c:pt>
                <c:pt idx="2">
                  <c:v>2033</c:v>
                </c:pt>
                <c:pt idx="3">
                  <c:v>2034</c:v>
                </c:pt>
                <c:pt idx="4">
                  <c:v>2035</c:v>
                </c:pt>
                <c:pt idx="5">
                  <c:v>2036</c:v>
                </c:pt>
                <c:pt idx="6">
                  <c:v>2037</c:v>
                </c:pt>
                <c:pt idx="7">
                  <c:v>2038</c:v>
                </c:pt>
                <c:pt idx="8">
                  <c:v>2039</c:v>
                </c:pt>
                <c:pt idx="9">
                  <c:v>2040</c:v>
                </c:pt>
                <c:pt idx="10">
                  <c:v>2041</c:v>
                </c:pt>
                <c:pt idx="11">
                  <c:v>2042</c:v>
                </c:pt>
                <c:pt idx="12">
                  <c:v>2043</c:v>
                </c:pt>
                <c:pt idx="13">
                  <c:v>2044</c:v>
                </c:pt>
                <c:pt idx="14">
                  <c:v>2045</c:v>
                </c:pt>
                <c:pt idx="15">
                  <c:v>2046</c:v>
                </c:pt>
                <c:pt idx="16">
                  <c:v>2047</c:v>
                </c:pt>
                <c:pt idx="17">
                  <c:v>2048</c:v>
                </c:pt>
                <c:pt idx="18">
                  <c:v>2049</c:v>
                </c:pt>
                <c:pt idx="19">
                  <c:v>2050</c:v>
                </c:pt>
                <c:pt idx="20">
                  <c:v>2051</c:v>
                </c:pt>
                <c:pt idx="21">
                  <c:v>2052</c:v>
                </c:pt>
                <c:pt idx="22">
                  <c:v>2053</c:v>
                </c:pt>
                <c:pt idx="23">
                  <c:v>2054</c:v>
                </c:pt>
                <c:pt idx="24">
                  <c:v>2055</c:v>
                </c:pt>
                <c:pt idx="25">
                  <c:v>2056</c:v>
                </c:pt>
                <c:pt idx="26">
                  <c:v>2057</c:v>
                </c:pt>
                <c:pt idx="27">
                  <c:v>2058</c:v>
                </c:pt>
                <c:pt idx="28">
                  <c:v>2059</c:v>
                </c:pt>
                <c:pt idx="29">
                  <c:v>2060</c:v>
                </c:pt>
                <c:pt idx="30">
                  <c:v>2061</c:v>
                </c:pt>
                <c:pt idx="31">
                  <c:v>2062</c:v>
                </c:pt>
                <c:pt idx="32">
                  <c:v>2063</c:v>
                </c:pt>
                <c:pt idx="33">
                  <c:v>2064</c:v>
                </c:pt>
                <c:pt idx="34">
                  <c:v>2065</c:v>
                </c:pt>
                <c:pt idx="35">
                  <c:v>2066</c:v>
                </c:pt>
                <c:pt idx="36">
                  <c:v>2067</c:v>
                </c:pt>
                <c:pt idx="37">
                  <c:v>2068</c:v>
                </c:pt>
                <c:pt idx="38">
                  <c:v>2069</c:v>
                </c:pt>
                <c:pt idx="39">
                  <c:v>2070</c:v>
                </c:pt>
              </c:numCache>
            </c:numRef>
          </c:cat>
          <c:val>
            <c:numRef>
              <c:f>Tariffs!$G$77:$AT$77</c:f>
              <c:numCache>
                <c:formatCode>_([$$]#,##0.0_)_%;\([$$]#,##0.0\)_%;_("–"_)_%;_(@_)_%</c:formatCode>
                <c:ptCount val="40"/>
                <c:pt idx="0">
                  <c:v>4.2946180151950983</c:v>
                </c:pt>
                <c:pt idx="1">
                  <c:v>4.2946180151950974</c:v>
                </c:pt>
                <c:pt idx="2">
                  <c:v>4.2946180151950974</c:v>
                </c:pt>
                <c:pt idx="3">
                  <c:v>4.2946180151950974</c:v>
                </c:pt>
                <c:pt idx="4">
                  <c:v>4.2946180151950974</c:v>
                </c:pt>
                <c:pt idx="5">
                  <c:v>3.9852207365566441</c:v>
                </c:pt>
                <c:pt idx="6">
                  <c:v>3.9852207365566445</c:v>
                </c:pt>
                <c:pt idx="7">
                  <c:v>3.9852207365566441</c:v>
                </c:pt>
                <c:pt idx="8">
                  <c:v>3.9852207365566441</c:v>
                </c:pt>
                <c:pt idx="9">
                  <c:v>3.9852207365566441</c:v>
                </c:pt>
                <c:pt idx="10">
                  <c:v>5.6493448998940057</c:v>
                </c:pt>
                <c:pt idx="11">
                  <c:v>5.6493448998940057</c:v>
                </c:pt>
                <c:pt idx="12">
                  <c:v>5.6493448998940048</c:v>
                </c:pt>
                <c:pt idx="13">
                  <c:v>5.6493448998940057</c:v>
                </c:pt>
                <c:pt idx="14">
                  <c:v>5.6493448998940057</c:v>
                </c:pt>
                <c:pt idx="15">
                  <c:v>6.3952360366480807</c:v>
                </c:pt>
                <c:pt idx="16">
                  <c:v>6.3952360366480798</c:v>
                </c:pt>
                <c:pt idx="17">
                  <c:v>6.3952360366480798</c:v>
                </c:pt>
                <c:pt idx="18">
                  <c:v>6.3952360366480798</c:v>
                </c:pt>
                <c:pt idx="19">
                  <c:v>6.3952360366480807</c:v>
                </c:pt>
                <c:pt idx="20">
                  <c:v>5.8790164147691479</c:v>
                </c:pt>
                <c:pt idx="21">
                  <c:v>5.8790164147691479</c:v>
                </c:pt>
                <c:pt idx="22">
                  <c:v>5.8790164147691488</c:v>
                </c:pt>
                <c:pt idx="23">
                  <c:v>5.8790164147691479</c:v>
                </c:pt>
                <c:pt idx="24">
                  <c:v>5.8790164147691479</c:v>
                </c:pt>
                <c:pt idx="25">
                  <c:v>4.9986061891520475</c:v>
                </c:pt>
                <c:pt idx="26">
                  <c:v>4.9986061891520475</c:v>
                </c:pt>
                <c:pt idx="27">
                  <c:v>4.9986061891520492</c:v>
                </c:pt>
                <c:pt idx="28">
                  <c:v>4.9986061891520475</c:v>
                </c:pt>
                <c:pt idx="29">
                  <c:v>4.9986061891520475</c:v>
                </c:pt>
                <c:pt idx="30">
                  <c:v>4.3102697311496918</c:v>
                </c:pt>
                <c:pt idx="31">
                  <c:v>4.3102697311496918</c:v>
                </c:pt>
                <c:pt idx="32">
                  <c:v>4.3102697311496918</c:v>
                </c:pt>
                <c:pt idx="33">
                  <c:v>4.3102697311496918</c:v>
                </c:pt>
                <c:pt idx="34">
                  <c:v>4.3102697311496918</c:v>
                </c:pt>
                <c:pt idx="35">
                  <c:v>2.9897331994999101</c:v>
                </c:pt>
                <c:pt idx="36">
                  <c:v>2.9897331994999101</c:v>
                </c:pt>
                <c:pt idx="37">
                  <c:v>2.9897331994999106</c:v>
                </c:pt>
                <c:pt idx="38">
                  <c:v>2.9897331994999101</c:v>
                </c:pt>
                <c:pt idx="39">
                  <c:v>2.9897331994999101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73-4D37-B3E6-F45B28631368}"/>
            </c:ext>
          </c:extLst>
        </c:ser>
        <c:ser>
          <c:idx val="3"/>
          <c:order val="3"/>
          <c:tx>
            <c:strRef>
              <c:f>Tariffs!$E$78</c:f>
              <c:strCache>
                <c:ptCount val="1"/>
                <c:pt idx="0">
                  <c:v>Alumina Off, AER VER carbon price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AB1-486E-AC18-B4B05EB04F4F}"/>
                </c:ext>
              </c:extLst>
            </c:dLbl>
            <c:dLbl>
              <c:idx val="18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AB1-486E-AC18-B4B05EB04F4F}"/>
                </c:ext>
              </c:extLst>
            </c:dLbl>
            <c:dLbl>
              <c:idx val="39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AB1-486E-AC18-B4B05EB04F4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5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Tariffs!$G$62:$AT$62</c:f>
              <c:numCache>
                <c:formatCode>General</c:formatCode>
                <c:ptCount val="40"/>
                <c:pt idx="0">
                  <c:v>2031</c:v>
                </c:pt>
                <c:pt idx="1">
                  <c:v>2032</c:v>
                </c:pt>
                <c:pt idx="2">
                  <c:v>2033</c:v>
                </c:pt>
                <c:pt idx="3">
                  <c:v>2034</c:v>
                </c:pt>
                <c:pt idx="4">
                  <c:v>2035</c:v>
                </c:pt>
                <c:pt idx="5">
                  <c:v>2036</c:v>
                </c:pt>
                <c:pt idx="6">
                  <c:v>2037</c:v>
                </c:pt>
                <c:pt idx="7">
                  <c:v>2038</c:v>
                </c:pt>
                <c:pt idx="8">
                  <c:v>2039</c:v>
                </c:pt>
                <c:pt idx="9">
                  <c:v>2040</c:v>
                </c:pt>
                <c:pt idx="10">
                  <c:v>2041</c:v>
                </c:pt>
                <c:pt idx="11">
                  <c:v>2042</c:v>
                </c:pt>
                <c:pt idx="12">
                  <c:v>2043</c:v>
                </c:pt>
                <c:pt idx="13">
                  <c:v>2044</c:v>
                </c:pt>
                <c:pt idx="14">
                  <c:v>2045</c:v>
                </c:pt>
                <c:pt idx="15">
                  <c:v>2046</c:v>
                </c:pt>
                <c:pt idx="16">
                  <c:v>2047</c:v>
                </c:pt>
                <c:pt idx="17">
                  <c:v>2048</c:v>
                </c:pt>
                <c:pt idx="18">
                  <c:v>2049</c:v>
                </c:pt>
                <c:pt idx="19">
                  <c:v>2050</c:v>
                </c:pt>
                <c:pt idx="20">
                  <c:v>2051</c:v>
                </c:pt>
                <c:pt idx="21">
                  <c:v>2052</c:v>
                </c:pt>
                <c:pt idx="22">
                  <c:v>2053</c:v>
                </c:pt>
                <c:pt idx="23">
                  <c:v>2054</c:v>
                </c:pt>
                <c:pt idx="24">
                  <c:v>2055</c:v>
                </c:pt>
                <c:pt idx="25">
                  <c:v>2056</c:v>
                </c:pt>
                <c:pt idx="26">
                  <c:v>2057</c:v>
                </c:pt>
                <c:pt idx="27">
                  <c:v>2058</c:v>
                </c:pt>
                <c:pt idx="28">
                  <c:v>2059</c:v>
                </c:pt>
                <c:pt idx="29">
                  <c:v>2060</c:v>
                </c:pt>
                <c:pt idx="30">
                  <c:v>2061</c:v>
                </c:pt>
                <c:pt idx="31">
                  <c:v>2062</c:v>
                </c:pt>
                <c:pt idx="32">
                  <c:v>2063</c:v>
                </c:pt>
                <c:pt idx="33">
                  <c:v>2064</c:v>
                </c:pt>
                <c:pt idx="34">
                  <c:v>2065</c:v>
                </c:pt>
                <c:pt idx="35">
                  <c:v>2066</c:v>
                </c:pt>
                <c:pt idx="36">
                  <c:v>2067</c:v>
                </c:pt>
                <c:pt idx="37">
                  <c:v>2068</c:v>
                </c:pt>
                <c:pt idx="38">
                  <c:v>2069</c:v>
                </c:pt>
                <c:pt idx="39">
                  <c:v>2070</c:v>
                </c:pt>
              </c:numCache>
            </c:numRef>
          </c:cat>
          <c:val>
            <c:numRef>
              <c:f>Tariffs!$G$78:$AT$78</c:f>
              <c:numCache>
                <c:formatCode>_([$$]#,##0.0_)_%;\([$$]#,##0.0\)_%;_("–"_)_%;_(@_)_%</c:formatCode>
                <c:ptCount val="40"/>
                <c:pt idx="0">
                  <c:v>4.2946180151950983</c:v>
                </c:pt>
                <c:pt idx="1">
                  <c:v>4.2946180151950974</c:v>
                </c:pt>
                <c:pt idx="2">
                  <c:v>4.2946180151950974</c:v>
                </c:pt>
                <c:pt idx="3">
                  <c:v>4.2946180151950974</c:v>
                </c:pt>
                <c:pt idx="4">
                  <c:v>4.2946180151950974</c:v>
                </c:pt>
                <c:pt idx="5">
                  <c:v>3.9852207365566441</c:v>
                </c:pt>
                <c:pt idx="6">
                  <c:v>3.9852207365566445</c:v>
                </c:pt>
                <c:pt idx="7">
                  <c:v>3.9852207365566441</c:v>
                </c:pt>
                <c:pt idx="8">
                  <c:v>3.9852207365566441</c:v>
                </c:pt>
                <c:pt idx="9">
                  <c:v>3.9852207365566441</c:v>
                </c:pt>
                <c:pt idx="10">
                  <c:v>5.6493448998940057</c:v>
                </c:pt>
                <c:pt idx="11">
                  <c:v>5.6493448998940057</c:v>
                </c:pt>
                <c:pt idx="12">
                  <c:v>5.6493448998940048</c:v>
                </c:pt>
                <c:pt idx="13">
                  <c:v>5.6493448998940057</c:v>
                </c:pt>
                <c:pt idx="14">
                  <c:v>5.6493448998940057</c:v>
                </c:pt>
                <c:pt idx="15">
                  <c:v>6.3952360366480807</c:v>
                </c:pt>
                <c:pt idx="16">
                  <c:v>6.3952360366480798</c:v>
                </c:pt>
                <c:pt idx="17">
                  <c:v>6.3952360366480798</c:v>
                </c:pt>
                <c:pt idx="18">
                  <c:v>6.3952360366480798</c:v>
                </c:pt>
                <c:pt idx="19">
                  <c:v>6.3952360366480807</c:v>
                </c:pt>
                <c:pt idx="20">
                  <c:v>5.8790164147691479</c:v>
                </c:pt>
                <c:pt idx="21">
                  <c:v>5.8790164147691479</c:v>
                </c:pt>
                <c:pt idx="22">
                  <c:v>5.8790164147691488</c:v>
                </c:pt>
                <c:pt idx="23">
                  <c:v>5.8790164147691479</c:v>
                </c:pt>
                <c:pt idx="24">
                  <c:v>5.8790164147691479</c:v>
                </c:pt>
                <c:pt idx="25">
                  <c:v>4.9986061891520475</c:v>
                </c:pt>
                <c:pt idx="26">
                  <c:v>4.9986061891520475</c:v>
                </c:pt>
                <c:pt idx="27">
                  <c:v>4.9986061891520492</c:v>
                </c:pt>
                <c:pt idx="28">
                  <c:v>4.9986061891520475</c:v>
                </c:pt>
                <c:pt idx="29">
                  <c:v>4.9986061891520475</c:v>
                </c:pt>
                <c:pt idx="30">
                  <c:v>4.3102697311496918</c:v>
                </c:pt>
                <c:pt idx="31">
                  <c:v>4.3102697311496918</c:v>
                </c:pt>
                <c:pt idx="32">
                  <c:v>4.3102697311496918</c:v>
                </c:pt>
                <c:pt idx="33">
                  <c:v>4.3102697311496918</c:v>
                </c:pt>
                <c:pt idx="34">
                  <c:v>4.3102697311496918</c:v>
                </c:pt>
                <c:pt idx="35">
                  <c:v>2.9897331994999101</c:v>
                </c:pt>
                <c:pt idx="36">
                  <c:v>2.9897331994999101</c:v>
                </c:pt>
                <c:pt idx="37">
                  <c:v>2.9897331994999106</c:v>
                </c:pt>
                <c:pt idx="38">
                  <c:v>2.9897331994999101</c:v>
                </c:pt>
                <c:pt idx="39">
                  <c:v>2.9897331994999101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73-4D37-B3E6-F45B286313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7778136"/>
        <c:axId val="1337775976"/>
      </c:lineChart>
      <c:catAx>
        <c:axId val="1337778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7775976"/>
        <c:crosses val="autoZero"/>
        <c:auto val="1"/>
        <c:lblAlgn val="ctr"/>
        <c:lblOffset val="100"/>
        <c:tickLblSkip val="5"/>
        <c:noMultiLvlLbl val="0"/>
      </c:catAx>
      <c:valAx>
        <c:axId val="1337775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Tariffs!$F$75</c:f>
              <c:strCache>
                <c:ptCount val="1"/>
                <c:pt idx="0">
                  <c:v>$/GJ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[$$]#,##0.0_)_%;\([$$]#,##0.0\)_%;_(&quot;–&quot;_)_%;_(@_)_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7778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</xdr:row>
      <xdr:rowOff>209550</xdr:rowOff>
    </xdr:from>
    <xdr:to>
      <xdr:col>3</xdr:col>
      <xdr:colOff>9750</xdr:colOff>
      <xdr:row>4</xdr:row>
      <xdr:rowOff>171750</xdr:rowOff>
    </xdr:to>
    <xdr:sp macro="" textlink="">
      <xdr:nvSpPr>
        <xdr:cNvPr id="3" name="Text Placeholder 17">
          <a:extLst>
            <a:ext uri="{FF2B5EF4-FFF2-40B4-BE49-F238E27FC236}">
              <a16:creationId xmlns:a16="http://schemas.microsoft.com/office/drawing/2014/main" id="{A8947699-7337-4D77-81B9-AC22EB08FD0D}"/>
            </a:ext>
          </a:extLst>
        </xdr:cNvPr>
        <xdr:cNvSpPr>
          <a:spLocks noGrp="1"/>
        </xdr:cNvSpPr>
      </xdr:nvSpPr>
      <xdr:spPr>
        <a:xfrm>
          <a:off x="114300" y="438150"/>
          <a:ext cx="1857600" cy="648000"/>
        </a:xfrm>
        <a:prstGeom prst="rect">
          <a:avLst/>
        </a:prstGeom>
        <a:blipFill>
          <a:blip xmlns:r="http://schemas.openxmlformats.org/officeDocument/2006/relationships" r:embed="rId1"/>
          <a:stretch>
            <a:fillRect/>
          </a:stretch>
        </a:blipFill>
      </xdr:spPr>
      <xdr:txBody>
        <a:bodyPr vert="horz" wrap="square" lIns="36000" tIns="36000" rIns="36000" bIns="36000" rtlCol="0">
          <a:noAutofit/>
        </a:bodyPr>
        <a:lstStyle>
          <a:lvl1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800"/>
            </a:spcAft>
            <a:buFontTx/>
            <a:buNone/>
            <a:defRPr sz="2000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180000" indent="-1800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tx1"/>
            </a:buClr>
            <a:buFont typeface="Arial" panose="020B0604020202020204" pitchFamily="34" charset="0"/>
            <a:buChar char="•"/>
            <a:defRPr sz="2000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360000" indent="-1800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tx1"/>
            </a:buClr>
            <a:buFont typeface="Arial" panose="020B0604020202020204" pitchFamily="34" charset="0"/>
            <a:buChar char="–"/>
            <a:defRPr sz="2000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FontTx/>
            <a:buNone/>
            <a:defRPr sz="2400" b="1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lvl4pPr>
          <a:lvl5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FontTx/>
            <a:buNone/>
            <a:defRPr sz="2000" b="1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lvl5pPr>
          <a:lvl6pPr marL="0" indent="0" algn="l" defTabSz="685800" rtl="0" eaLnBrk="1" latinLnBrk="0" hangingPunct="1">
            <a:lnSpc>
              <a:spcPct val="100000"/>
            </a:lnSpc>
            <a:spcBef>
              <a:spcPts val="600"/>
            </a:spcBef>
            <a:spcAft>
              <a:spcPts val="600"/>
            </a:spcAft>
            <a:buFontTx/>
            <a:buNone/>
            <a:defRPr sz="2000" b="1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lnSpc>
              <a:spcPct val="90000"/>
            </a:lnSpc>
            <a:spcBef>
              <a:spcPts val="375"/>
            </a:spcBef>
            <a:buFont typeface="Arial" panose="020B0604020202020204" pitchFamily="34" charset="0"/>
            <a:buChar char="•"/>
            <a:defRPr sz="135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lnSpc>
              <a:spcPct val="90000"/>
            </a:lnSpc>
            <a:spcBef>
              <a:spcPts val="375"/>
            </a:spcBef>
            <a:buFont typeface="Arial" panose="020B0604020202020204" pitchFamily="34" charset="0"/>
            <a:buChar char="•"/>
            <a:defRPr sz="135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lnSpc>
              <a:spcPct val="90000"/>
            </a:lnSpc>
            <a:spcBef>
              <a:spcPts val="375"/>
            </a:spcBef>
            <a:buFont typeface="Arial" panose="020B0604020202020204" pitchFamily="34" charset="0"/>
            <a:buChar char="•"/>
            <a:defRPr sz="135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lvl="0"/>
          <a:r>
            <a:rPr lang="en-AU"/>
            <a:t>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75</xdr:row>
      <xdr:rowOff>112395</xdr:rowOff>
    </xdr:from>
    <xdr:to>
      <xdr:col>7</xdr:col>
      <xdr:colOff>451525</xdr:colOff>
      <xdr:row>144</xdr:row>
      <xdr:rowOff>100823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F9FC7E9-E2B8-4F43-8556-318C47EEA2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41103</xdr:colOff>
      <xdr:row>75</xdr:row>
      <xdr:rowOff>90920</xdr:rowOff>
    </xdr:from>
    <xdr:to>
      <xdr:col>22</xdr:col>
      <xdr:colOff>434900</xdr:colOff>
      <xdr:row>144</xdr:row>
      <xdr:rowOff>79348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186B6D0-E3F1-457A-89F7-CF4FBA29A1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36566</xdr:colOff>
      <xdr:row>75</xdr:row>
      <xdr:rowOff>90920</xdr:rowOff>
    </xdr:from>
    <xdr:to>
      <xdr:col>37</xdr:col>
      <xdr:colOff>429637</xdr:colOff>
      <xdr:row>144</xdr:row>
      <xdr:rowOff>83158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546F39E-EC83-4126-A12D-08360A502F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328973</xdr:colOff>
      <xdr:row>80</xdr:row>
      <xdr:rowOff>152879</xdr:rowOff>
    </xdr:from>
    <xdr:to>
      <xdr:col>16</xdr:col>
      <xdr:colOff>79608</xdr:colOff>
      <xdr:row>103</xdr:row>
      <xdr:rowOff>144585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7B57FF-4D29-BE4E-5ACB-938FF75AB1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352506</xdr:colOff>
      <xdr:row>80</xdr:row>
      <xdr:rowOff>155400</xdr:rowOff>
    </xdr:from>
    <xdr:to>
      <xdr:col>24</xdr:col>
      <xdr:colOff>103141</xdr:colOff>
      <xdr:row>103</xdr:row>
      <xdr:rowOff>142063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FAEBF84-8057-12E0-0C87-7F6D526248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24</xdr:col>
      <xdr:colOff>376041</xdr:colOff>
      <xdr:row>80</xdr:row>
      <xdr:rowOff>152879</xdr:rowOff>
    </xdr:from>
    <xdr:to>
      <xdr:col>32</xdr:col>
      <xdr:colOff>126675</xdr:colOff>
      <xdr:row>103</xdr:row>
      <xdr:rowOff>144585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4A62216-64F1-E845-B344-381D3577597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erawa-my.sharepoint.com/personal/jimmy_tran_erawa_com_au/Documents/H%20Drive/Economic%20Depreciation%20DBP/InitialProposal/FOG%20Public%20v3.xlsx" TargetMode="External"/><Relationship Id="rId1" Type="http://schemas.openxmlformats.org/officeDocument/2006/relationships/externalLinkPath" Target="/personal/jimmy_tran_erawa_com_au/Documents/H%20Drive/Economic%20Depreciation%20DBP/InitialProposal/FOG%20Public%20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VC"/>
      <sheetName val="Capacity Charts"/>
      <sheetName val="Tariffs"/>
      <sheetName val="COS"/>
      <sheetName val="Demand"/>
      <sheetName val="Copy"/>
      <sheetName val="L"/>
      <sheetName val="N"/>
    </sheetNames>
    <sheetDataSet>
      <sheetData sheetId="0" refreshError="1"/>
      <sheetData sheetId="1" refreshError="1"/>
      <sheetData sheetId="2">
        <row r="1">
          <cell r="D1">
            <v>2023</v>
          </cell>
        </row>
      </sheetData>
      <sheetData sheetId="3" refreshError="1"/>
      <sheetData sheetId="4" refreshError="1"/>
      <sheetData sheetId="5">
        <row r="8">
          <cell r="G8">
            <v>2031</v>
          </cell>
        </row>
      </sheetData>
      <sheetData sheetId="6" refreshError="1"/>
      <sheetData sheetId="7" refreshError="1"/>
      <sheetData sheetId="8">
        <row r="8">
          <cell r="F8" t="str">
            <v>DBP Future of Gas AA6 Proposal</v>
          </cell>
        </row>
      </sheetData>
    </sheetDataSet>
  </externalBook>
</externalLink>
</file>

<file path=xl/theme/theme1.xml><?xml version="1.0" encoding="utf-8"?>
<a:theme xmlns:a="http://schemas.openxmlformats.org/drawingml/2006/main" name="ERA WA 2021">
  <a:themeElements>
    <a:clrScheme name="ERA WA 2021">
      <a:dk1>
        <a:srgbClr val="191919"/>
      </a:dk1>
      <a:lt1>
        <a:srgbClr val="FFFFFF"/>
      </a:lt1>
      <a:dk2>
        <a:srgbClr val="FFC72C"/>
      </a:dk2>
      <a:lt2>
        <a:srgbClr val="F2F0EE"/>
      </a:lt2>
      <a:accent1>
        <a:srgbClr val="FFC72C"/>
      </a:accent1>
      <a:accent2>
        <a:srgbClr val="003057"/>
      </a:accent2>
      <a:accent3>
        <a:srgbClr val="009CA6"/>
      </a:accent3>
      <a:accent4>
        <a:srgbClr val="B7BF10"/>
      </a:accent4>
      <a:accent5>
        <a:srgbClr val="F2A900"/>
      </a:accent5>
      <a:accent6>
        <a:srgbClr val="53565A"/>
      </a:accent6>
      <a:hlink>
        <a:srgbClr val="0000FF"/>
      </a:hlink>
      <a:folHlink>
        <a:srgbClr val="800080"/>
      </a:folHlink>
    </a:clrScheme>
    <a:fontScheme name="xlERAWA">
      <a:majorFont>
        <a:latin typeface="Arial" panose="020B0604020202020204"/>
        <a:ea typeface="Arial"/>
        <a:cs typeface="Arial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Arial"/>
        <a:cs typeface="Arial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  <a:custClrLst>
    <a:custClr name="ERA WA Primary Colour - Dark Blue">
      <a:srgbClr val="003057"/>
    </a:custClr>
    <a:custClr name="ERA WA Primary Colour - Yellow">
      <a:srgbClr val="FFC72C"/>
    </a:custClr>
    <a:custClr>
      <a:srgbClr val="FFFFFF"/>
    </a:custClr>
    <a:custClr>
      <a:srgbClr val="FFFFFF"/>
    </a:custClr>
    <a:custClr>
      <a:srgbClr val="FFFFFF"/>
    </a:custClr>
    <a:custClr>
      <a:srgbClr val="FFFFFF"/>
    </a:custClr>
    <a:custClr>
      <a:srgbClr val="FFFFFF"/>
    </a:custClr>
    <a:custClr>
      <a:srgbClr val="FFFFFF"/>
    </a:custClr>
    <a:custClr>
      <a:srgbClr val="FFFFFF"/>
    </a:custClr>
    <a:custClr>
      <a:srgbClr val="FFFFFF"/>
    </a:custClr>
    <a:custClr name="ERA WA Secondary Colour - Teal">
      <a:srgbClr val="009CA6"/>
    </a:custClr>
    <a:custClr name="ERA WA Secondary Colour - Dark Teal">
      <a:srgbClr val="00778B"/>
    </a:custClr>
    <a:custClr name="ERA WA Secondary Colour - Orange">
      <a:srgbClr val="F2A900"/>
    </a:custClr>
    <a:custClr name="ERA WA Secondary Colour - Green">
      <a:srgbClr val="B7BF10"/>
    </a:custClr>
    <a:custClr name="ERA WA Secondary Colour - Dark Grey">
      <a:srgbClr val="53565A"/>
    </a:custClr>
    <a:custClr name="ERA WA Secondary Colour - Grey Blue">
      <a:srgbClr val="7FA9AE"/>
    </a:custClr>
    <a:custClr name="ERA WA Secondary Colour - Light Grey">
      <a:srgbClr val="BBBCBC"/>
    </a:custClr>
    <a:custClr>
      <a:srgbClr val="FFFFFF"/>
    </a:custClr>
    <a:custClr>
      <a:srgbClr val="FFFFFF"/>
    </a:custClr>
    <a:custClr>
      <a:srgbClr val="FFFFFF"/>
    </a:custClr>
    <a:custClr name="ERA WA Extended Colour - Pale Yellow">
      <a:srgbClr val="F3DD6D"/>
    </a:custClr>
    <a:custClr name="ERA WA Extended Colour - Pea Green">
      <a:srgbClr val="6BA539"/>
    </a:custClr>
    <a:custClr name="ERA WA Extended Colour - Warm Red">
      <a:srgbClr val="F9423A"/>
    </a:custClr>
    <a:custClr name="ERA WA Extended Colour - Olive">
      <a:srgbClr val="AC9F3C"/>
    </a:custClr>
    <a:custClr name="ERA WA Extended Colour - Crimson">
      <a:srgbClr val="BE3A34"/>
    </a:custClr>
    <a:custClr name="ERA WA Extended Colour - Copper">
      <a:srgbClr val="B77729"/>
    </a:custClr>
    <a:custClr name="ERA WA Extended Colour - Spruce">
      <a:srgbClr val="115E67"/>
    </a:custClr>
    <a:custClr name="ERA WA Extended Colour - Cyan Blue">
      <a:srgbClr val="5B7F95"/>
    </a:custClr>
    <a:custClr name="ERA WA Extended Colour - Medium Grey">
      <a:srgbClr val="888B8D"/>
    </a:custClr>
    <a:custClr>
      <a:srgbClr val="FFFFFF"/>
    </a:custClr>
  </a:custClr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905F0-F5A5-4C4A-BFFB-5DDF883A383F}">
  <sheetPr codeName="Sheet13">
    <tabColor theme="5"/>
    <outlinePr summaryBelow="0"/>
  </sheetPr>
  <dimension ref="A1:BV76"/>
  <sheetViews>
    <sheetView showGridLines="0" tabSelected="1" zoomScaleNormal="100" workbookViewId="0"/>
  </sheetViews>
  <sheetFormatPr defaultColWidth="0" defaultRowHeight="12.75" zeroHeight="1" x14ac:dyDescent="0.2"/>
  <cols>
    <col min="1" max="2" width="2" customWidth="1"/>
    <col min="3" max="3" width="25.42578125" customWidth="1"/>
    <col min="4" max="5" width="11.42578125" customWidth="1"/>
    <col min="6" max="10" width="11.140625" customWidth="1"/>
    <col min="11" max="52" width="10.5703125" customWidth="1"/>
    <col min="53" max="73" width="10.5703125" hidden="1" customWidth="1"/>
    <col min="74" max="74" width="4.7109375" hidden="1" customWidth="1"/>
    <col min="75" max="16384" width="9.140625" hidden="1"/>
  </cols>
  <sheetData>
    <row r="1" spans="1:3" s="1" customFormat="1" ht="18" x14ac:dyDescent="0.25">
      <c r="A1" s="1" t="s">
        <v>70</v>
      </c>
    </row>
    <row r="2" spans="1:3" s="1" customFormat="1" ht="18" x14ac:dyDescent="0.25"/>
    <row r="3" spans="1:3" s="1" customFormat="1" ht="18" x14ac:dyDescent="0.25"/>
    <row r="4" spans="1:3" s="1" customFormat="1" ht="18" x14ac:dyDescent="0.25"/>
    <row r="5" spans="1:3" s="1" customFormat="1" ht="18" x14ac:dyDescent="0.25"/>
    <row r="6" spans="1:3" s="1" customFormat="1" ht="18" x14ac:dyDescent="0.25"/>
    <row r="7" spans="1:3" x14ac:dyDescent="0.2"/>
    <row r="8" spans="1:3" s="3" customFormat="1" ht="15" x14ac:dyDescent="0.25">
      <c r="B8" s="3" t="s">
        <v>0</v>
      </c>
    </row>
    <row r="9" spans="1:3" ht="5.0999999999999996" customHeight="1" x14ac:dyDescent="0.2"/>
    <row r="10" spans="1:3" x14ac:dyDescent="0.2">
      <c r="C10" s="54" t="s">
        <v>1</v>
      </c>
    </row>
    <row r="11" spans="1:3" x14ac:dyDescent="0.2">
      <c r="C11" s="54" t="s">
        <v>69</v>
      </c>
    </row>
    <row r="12" spans="1:3" x14ac:dyDescent="0.2">
      <c r="C12" s="54" t="s">
        <v>68</v>
      </c>
    </row>
    <row r="13" spans="1:3" ht="5.0999999999999996" customHeight="1" x14ac:dyDescent="0.2">
      <c r="C13" s="54"/>
    </row>
    <row r="14" spans="1:3" ht="5.0999999999999996" customHeight="1" x14ac:dyDescent="0.2">
      <c r="C14" s="4"/>
    </row>
    <row r="15" spans="1:3" s="3" customFormat="1" ht="15" x14ac:dyDescent="0.25">
      <c r="B15" s="3" t="s">
        <v>2</v>
      </c>
    </row>
    <row r="16" spans="1:3" ht="5.0999999999999996" customHeight="1" x14ac:dyDescent="0.2"/>
    <row r="17" spans="2:4" x14ac:dyDescent="0.2">
      <c r="C17" s="55" t="str">
        <f>'Capacity Charts'!A1</f>
        <v>CarbonTP Capacity Charts</v>
      </c>
      <c r="D17" t="s">
        <v>170</v>
      </c>
    </row>
    <row r="18" spans="2:4" x14ac:dyDescent="0.2">
      <c r="C18" s="55" t="str">
        <f ca="1">Tariffs!A1</f>
        <v>Tariffs</v>
      </c>
      <c r="D18" t="s">
        <v>5</v>
      </c>
    </row>
    <row r="19" spans="2:4" x14ac:dyDescent="0.2">
      <c r="C19" s="55" t="str">
        <f ca="1">COS!A1</f>
        <v>COS</v>
      </c>
      <c r="D19" t="s">
        <v>3</v>
      </c>
    </row>
    <row r="20" spans="2:4" x14ac:dyDescent="0.2">
      <c r="C20" s="55" t="str">
        <f ca="1">Demand!A1</f>
        <v>Demand</v>
      </c>
      <c r="D20" t="s">
        <v>4</v>
      </c>
    </row>
    <row r="21" spans="2:4" ht="5.0999999999999996" customHeight="1" x14ac:dyDescent="0.2"/>
    <row r="22" spans="2:4" s="3" customFormat="1" ht="15" x14ac:dyDescent="0.25">
      <c r="B22" s="3" t="s">
        <v>31</v>
      </c>
    </row>
    <row r="23" spans="2:4" x14ac:dyDescent="0.2"/>
    <row r="24" spans="2:4" x14ac:dyDescent="0.2"/>
    <row r="25" spans="2:4" x14ac:dyDescent="0.2"/>
    <row r="26" spans="2:4" x14ac:dyDescent="0.2"/>
    <row r="27" spans="2:4" x14ac:dyDescent="0.2"/>
    <row r="28" spans="2:4" x14ac:dyDescent="0.2"/>
    <row r="29" spans="2:4" x14ac:dyDescent="0.2"/>
    <row r="30" spans="2:4" x14ac:dyDescent="0.2"/>
    <row r="31" spans="2:4" x14ac:dyDescent="0.2"/>
    <row r="32" spans="2:4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7" x14ac:dyDescent="0.2"/>
    <row r="58" x14ac:dyDescent="0.2"/>
    <row r="59" x14ac:dyDescent="0.2"/>
    <row r="60" x14ac:dyDescent="0.2"/>
    <row r="61" x14ac:dyDescent="0.2"/>
    <row r="62" x14ac:dyDescent="0.2"/>
    <row r="63" x14ac:dyDescent="0.2"/>
    <row r="64" x14ac:dyDescent="0.2"/>
    <row r="65" x14ac:dyDescent="0.2"/>
    <row r="66" x14ac:dyDescent="0.2"/>
    <row r="67" x14ac:dyDescent="0.2"/>
    <row r="68" x14ac:dyDescent="0.2"/>
    <row r="69" x14ac:dyDescent="0.2"/>
    <row r="70" x14ac:dyDescent="0.2"/>
    <row r="71" x14ac:dyDescent="0.2"/>
    <row r="72" x14ac:dyDescent="0.2"/>
    <row r="73" x14ac:dyDescent="0.2"/>
    <row r="74" x14ac:dyDescent="0.2"/>
    <row r="75" x14ac:dyDescent="0.2"/>
    <row r="76" x14ac:dyDescent="0.2"/>
  </sheetData>
  <hyperlinks>
    <hyperlink ref="C19" location="COS!A1" display="COS!A1" xr:uid="{A04B36CF-1913-471A-9B04-8C26D84C6B66}"/>
    <hyperlink ref="C20" location="Demand!A1" display="Demand!A1" xr:uid="{0A2FFD8B-BFC3-4881-94A2-553E2512614D}"/>
    <hyperlink ref="C18" location="Tariffs!A1" display="Tariffs!A1" xr:uid="{644F2CB7-FAC5-4999-92F0-50941F3D8337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8C919-037F-4AAF-A9D2-2632D1E6E3EE}">
  <sheetPr>
    <tabColor theme="0" tint="-0.499984740745262"/>
  </sheetPr>
  <dimension ref="A1:AF84"/>
  <sheetViews>
    <sheetView zoomScaleNormal="100" workbookViewId="0">
      <pane ySplit="1" topLeftCell="A2" activePane="bottomLeft" state="frozen"/>
      <selection pane="bottomLeft" activeCell="A2" sqref="A2"/>
    </sheetView>
  </sheetViews>
  <sheetFormatPr defaultRowHeight="14.25" x14ac:dyDescent="0.2"/>
  <cols>
    <col min="1" max="1" width="32" style="65" bestFit="1" customWidth="1"/>
    <col min="2" max="2" width="44.140625" style="65" bestFit="1" customWidth="1"/>
    <col min="3" max="3" width="10.5703125" style="65" customWidth="1"/>
    <col min="4" max="16384" width="9.140625" style="65"/>
  </cols>
  <sheetData>
    <row r="1" spans="1:30" ht="42.75" x14ac:dyDescent="0.2">
      <c r="A1" s="65" t="s">
        <v>133</v>
      </c>
      <c r="C1" s="66" t="s">
        <v>134</v>
      </c>
      <c r="D1" s="65">
        <v>2023</v>
      </c>
      <c r="E1" s="65">
        <v>2024</v>
      </c>
      <c r="F1" s="65">
        <v>2025</v>
      </c>
      <c r="G1" s="65">
        <v>2026</v>
      </c>
      <c r="H1" s="65">
        <v>2027</v>
      </c>
      <c r="I1" s="65">
        <v>2028</v>
      </c>
      <c r="J1" s="65">
        <v>2029</v>
      </c>
      <c r="K1" s="65">
        <v>2030</v>
      </c>
      <c r="L1" s="65">
        <v>2031</v>
      </c>
      <c r="M1" s="65">
        <v>2032</v>
      </c>
      <c r="N1" s="65">
        <v>2033</v>
      </c>
      <c r="O1" s="65">
        <v>2034</v>
      </c>
      <c r="P1" s="65">
        <v>2035</v>
      </c>
      <c r="Q1" s="65">
        <v>2036</v>
      </c>
      <c r="R1" s="65">
        <v>2037</v>
      </c>
      <c r="S1" s="65">
        <v>2038</v>
      </c>
      <c r="T1" s="65">
        <v>2039</v>
      </c>
      <c r="U1" s="65">
        <v>2040</v>
      </c>
      <c r="V1" s="65">
        <v>2041</v>
      </c>
      <c r="W1" s="65">
        <v>2042</v>
      </c>
      <c r="X1" s="65">
        <v>2043</v>
      </c>
      <c r="Y1" s="65">
        <v>2044</v>
      </c>
      <c r="Z1" s="65">
        <v>2045</v>
      </c>
      <c r="AA1" s="65">
        <v>2046</v>
      </c>
      <c r="AB1" s="65">
        <v>2047</v>
      </c>
      <c r="AC1" s="65">
        <v>2048</v>
      </c>
      <c r="AD1" s="65">
        <v>2049</v>
      </c>
    </row>
    <row r="2" spans="1:30" ht="15" x14ac:dyDescent="0.25">
      <c r="A2" s="67" t="s">
        <v>135</v>
      </c>
      <c r="C2" s="68" t="s">
        <v>136</v>
      </c>
      <c r="D2" s="69"/>
      <c r="E2" s="70">
        <v>5364</v>
      </c>
      <c r="F2" s="70">
        <v>5430</v>
      </c>
      <c r="G2" s="70">
        <v>5543</v>
      </c>
      <c r="H2" s="70">
        <v>5716</v>
      </c>
      <c r="I2" s="70">
        <v>5806</v>
      </c>
      <c r="J2" s="70">
        <v>6061</v>
      </c>
      <c r="K2" s="70">
        <v>6422</v>
      </c>
      <c r="L2" s="70">
        <v>6821</v>
      </c>
      <c r="M2" s="70">
        <v>7140</v>
      </c>
      <c r="N2" s="70">
        <v>7425</v>
      </c>
      <c r="O2" s="71">
        <v>7802.501244931268</v>
      </c>
      <c r="P2" s="71">
        <v>8036.5762822792067</v>
      </c>
      <c r="Q2" s="71">
        <v>8277.6735707475837</v>
      </c>
      <c r="R2" s="71">
        <v>8526.0037778700098</v>
      </c>
      <c r="S2" s="71">
        <v>8781.7838912061106</v>
      </c>
      <c r="T2" s="71">
        <v>9045.2374079422952</v>
      </c>
      <c r="U2" s="71">
        <v>9316.5945301805641</v>
      </c>
      <c r="V2" s="71">
        <v>9596.0923660859826</v>
      </c>
      <c r="W2" s="71">
        <v>9883.9751370685626</v>
      </c>
      <c r="X2" s="71">
        <v>10180.494391180619</v>
      </c>
      <c r="Y2" s="71">
        <v>10485.909222916038</v>
      </c>
      <c r="Z2" s="71">
        <v>10800.486499603519</v>
      </c>
      <c r="AA2" s="71">
        <v>11124.501094591627</v>
      </c>
      <c r="AB2" s="71">
        <v>11458.236127429374</v>
      </c>
      <c r="AC2" s="71">
        <v>11801.983211252256</v>
      </c>
      <c r="AD2" s="71">
        <v>12156.042707589826</v>
      </c>
    </row>
    <row r="3" spans="1:30" ht="15" x14ac:dyDescent="0.25">
      <c r="A3" s="67" t="s">
        <v>137</v>
      </c>
      <c r="C3" s="68"/>
      <c r="D3" s="69"/>
      <c r="E3" s="70"/>
      <c r="F3" s="70"/>
      <c r="G3" s="70"/>
      <c r="H3" s="70"/>
      <c r="I3" s="70"/>
      <c r="J3" s="70">
        <v>60.081711127132905</v>
      </c>
      <c r="K3" s="70">
        <v>213.89089161259312</v>
      </c>
      <c r="L3" s="70">
        <v>343.6673876472002</v>
      </c>
      <c r="M3" s="70">
        <v>448.2095650084114</v>
      </c>
      <c r="N3" s="70">
        <v>534.72722903148281</v>
      </c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</row>
    <row r="4" spans="1:30" ht="15" x14ac:dyDescent="0.25">
      <c r="A4" s="72" t="s">
        <v>138</v>
      </c>
      <c r="B4" s="73"/>
      <c r="C4" s="74" t="s">
        <v>136</v>
      </c>
      <c r="D4" s="75">
        <v>5343.0999999999995</v>
      </c>
      <c r="E4" s="76">
        <f>E2-E3</f>
        <v>5364</v>
      </c>
      <c r="F4" s="76">
        <f t="shared" ref="F4:N4" si="0">F2-F3</f>
        <v>5430</v>
      </c>
      <c r="G4" s="76">
        <f t="shared" si="0"/>
        <v>5543</v>
      </c>
      <c r="H4" s="76">
        <f t="shared" si="0"/>
        <v>5716</v>
      </c>
      <c r="I4" s="76">
        <f t="shared" si="0"/>
        <v>5806</v>
      </c>
      <c r="J4" s="76">
        <f t="shared" si="0"/>
        <v>6000.9182888728674</v>
      </c>
      <c r="K4" s="76">
        <f t="shared" si="0"/>
        <v>6208.1091083874071</v>
      </c>
      <c r="L4" s="76">
        <f t="shared" si="0"/>
        <v>6477.3326123527995</v>
      </c>
      <c r="M4" s="76">
        <f t="shared" si="0"/>
        <v>6691.7904349915889</v>
      </c>
      <c r="N4" s="76">
        <f t="shared" si="0"/>
        <v>6890.2727709685169</v>
      </c>
      <c r="O4" s="75">
        <v>7100.276132887454</v>
      </c>
      <c r="P4" s="75">
        <v>7313.2844168740785</v>
      </c>
      <c r="Q4" s="75">
        <v>7532.6829493803016</v>
      </c>
      <c r="R4" s="75">
        <v>7758.6634378617091</v>
      </c>
      <c r="S4" s="75">
        <v>7991.4233409975614</v>
      </c>
      <c r="T4" s="75">
        <v>8231.1660412274887</v>
      </c>
      <c r="U4" s="75">
        <v>8478.1010224643142</v>
      </c>
      <c r="V4" s="75">
        <v>8732.4440531382443</v>
      </c>
      <c r="W4" s="75">
        <v>8994.417374732393</v>
      </c>
      <c r="X4" s="75">
        <v>9264.2498959743625</v>
      </c>
      <c r="Y4" s="75">
        <v>9542.1773928535949</v>
      </c>
      <c r="Z4" s="75">
        <v>9828.4427146392027</v>
      </c>
      <c r="AA4" s="75">
        <v>10123.295996078381</v>
      </c>
      <c r="AB4" s="75">
        <v>10426.99487596073</v>
      </c>
      <c r="AC4" s="75">
        <v>10739.804722239554</v>
      </c>
      <c r="AD4" s="75">
        <v>11061.998863906741</v>
      </c>
    </row>
    <row r="5" spans="1:30" ht="15" x14ac:dyDescent="0.25">
      <c r="A5" s="72"/>
      <c r="B5" s="73"/>
      <c r="C5" s="74"/>
      <c r="D5" s="75"/>
      <c r="E5" s="76"/>
      <c r="F5" s="76"/>
      <c r="G5" s="76"/>
      <c r="H5" s="76"/>
      <c r="I5" s="76"/>
      <c r="J5" s="76"/>
      <c r="K5" s="76"/>
      <c r="L5" s="76"/>
      <c r="M5" s="76"/>
      <c r="N5" s="76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</row>
    <row r="6" spans="1:30" ht="15" x14ac:dyDescent="0.25">
      <c r="A6" s="77" t="s">
        <v>139</v>
      </c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</row>
    <row r="7" spans="1:30" x14ac:dyDescent="0.2">
      <c r="A7" s="65" t="s">
        <v>140</v>
      </c>
      <c r="B7" s="65" t="s">
        <v>141</v>
      </c>
      <c r="D7" s="65">
        <v>1366</v>
      </c>
      <c r="E7" s="65">
        <v>1366</v>
      </c>
      <c r="F7" s="65">
        <v>1176</v>
      </c>
      <c r="G7" s="65">
        <v>1176</v>
      </c>
      <c r="H7" s="65">
        <v>1176</v>
      </c>
      <c r="I7" s="65">
        <v>858</v>
      </c>
      <c r="J7" s="65">
        <v>858</v>
      </c>
      <c r="K7" s="65">
        <v>434</v>
      </c>
    </row>
    <row r="8" spans="1:30" x14ac:dyDescent="0.2">
      <c r="B8" s="65" t="s">
        <v>142</v>
      </c>
      <c r="D8" s="79">
        <v>860</v>
      </c>
      <c r="E8" s="79">
        <v>860</v>
      </c>
      <c r="F8" s="79">
        <v>860</v>
      </c>
      <c r="G8" s="79">
        <v>860</v>
      </c>
      <c r="H8" s="79">
        <v>860</v>
      </c>
      <c r="I8" s="79">
        <v>860</v>
      </c>
      <c r="J8" s="79">
        <v>860</v>
      </c>
      <c r="K8" s="79">
        <v>860</v>
      </c>
      <c r="L8" s="79">
        <v>860</v>
      </c>
      <c r="M8" s="79">
        <v>860</v>
      </c>
      <c r="N8" s="79">
        <v>860</v>
      </c>
      <c r="O8" s="79">
        <v>860</v>
      </c>
      <c r="P8" s="79">
        <v>860</v>
      </c>
      <c r="Q8" s="79">
        <v>860</v>
      </c>
      <c r="R8" s="79">
        <v>860</v>
      </c>
      <c r="S8" s="79">
        <v>860</v>
      </c>
      <c r="T8" s="79">
        <v>860</v>
      </c>
      <c r="U8" s="79">
        <v>860</v>
      </c>
      <c r="V8" s="79">
        <v>860</v>
      </c>
      <c r="W8" s="79">
        <v>860</v>
      </c>
      <c r="X8" s="79">
        <v>860</v>
      </c>
      <c r="Y8" s="79">
        <v>860</v>
      </c>
      <c r="Z8" s="79">
        <v>860</v>
      </c>
      <c r="AA8" s="79">
        <v>860</v>
      </c>
      <c r="AB8" s="79">
        <v>860</v>
      </c>
      <c r="AC8" s="79">
        <v>860</v>
      </c>
      <c r="AD8" s="79">
        <v>860</v>
      </c>
    </row>
    <row r="9" spans="1:30" x14ac:dyDescent="0.2">
      <c r="B9" s="65" t="s">
        <v>143</v>
      </c>
      <c r="D9" s="79">
        <v>2260</v>
      </c>
      <c r="E9" s="79">
        <v>2260</v>
      </c>
      <c r="F9" s="79">
        <v>2260</v>
      </c>
      <c r="G9" s="79">
        <v>2260</v>
      </c>
      <c r="H9" s="79">
        <v>2260</v>
      </c>
      <c r="I9" s="79">
        <v>2260</v>
      </c>
      <c r="J9" s="79">
        <v>2260</v>
      </c>
      <c r="K9" s="79">
        <v>2260</v>
      </c>
      <c r="L9" s="79">
        <v>2260</v>
      </c>
      <c r="M9" s="79">
        <v>2260</v>
      </c>
      <c r="N9" s="79">
        <v>2260</v>
      </c>
      <c r="O9" s="79">
        <v>2260</v>
      </c>
      <c r="P9" s="79">
        <v>2260</v>
      </c>
      <c r="Q9" s="79">
        <v>2260</v>
      </c>
      <c r="R9" s="79">
        <v>2260</v>
      </c>
      <c r="S9" s="79">
        <v>2260</v>
      </c>
      <c r="T9" s="79">
        <v>2260</v>
      </c>
      <c r="U9" s="79">
        <v>2260</v>
      </c>
      <c r="V9" s="79">
        <v>2260</v>
      </c>
      <c r="W9" s="79">
        <v>2260</v>
      </c>
      <c r="X9" s="79">
        <v>2260</v>
      </c>
      <c r="Y9" s="79">
        <v>2260</v>
      </c>
      <c r="Z9" s="79">
        <v>2260</v>
      </c>
      <c r="AA9" s="79">
        <v>2260</v>
      </c>
      <c r="AB9" s="79">
        <v>2260</v>
      </c>
      <c r="AC9" s="79">
        <v>2260</v>
      </c>
      <c r="AD9" s="79">
        <v>2260</v>
      </c>
    </row>
    <row r="10" spans="1:30" x14ac:dyDescent="0.2">
      <c r="B10" s="65" t="s">
        <v>144</v>
      </c>
      <c r="D10" s="65">
        <v>122</v>
      </c>
      <c r="E10" s="65">
        <v>122</v>
      </c>
      <c r="F10" s="65">
        <v>122</v>
      </c>
      <c r="G10" s="65">
        <v>122</v>
      </c>
      <c r="H10" s="65">
        <v>122</v>
      </c>
      <c r="I10" s="65">
        <v>122</v>
      </c>
      <c r="J10" s="65">
        <v>122</v>
      </c>
      <c r="K10" s="65">
        <v>122</v>
      </c>
      <c r="L10" s="65">
        <v>122</v>
      </c>
      <c r="M10" s="65">
        <v>122</v>
      </c>
      <c r="N10" s="65">
        <v>122</v>
      </c>
      <c r="O10" s="65">
        <v>122</v>
      </c>
      <c r="P10" s="65">
        <v>122</v>
      </c>
      <c r="Q10" s="65">
        <v>122</v>
      </c>
      <c r="R10" s="65">
        <v>122</v>
      </c>
      <c r="S10" s="65">
        <v>122</v>
      </c>
      <c r="T10" s="65">
        <v>122</v>
      </c>
      <c r="U10" s="65">
        <v>122</v>
      </c>
      <c r="V10" s="65">
        <v>122</v>
      </c>
      <c r="W10" s="65">
        <v>122</v>
      </c>
      <c r="X10" s="65">
        <v>122</v>
      </c>
      <c r="Y10" s="65">
        <v>122</v>
      </c>
      <c r="Z10" s="65">
        <v>122</v>
      </c>
      <c r="AA10" s="65">
        <v>122</v>
      </c>
      <c r="AB10" s="65">
        <v>122</v>
      </c>
      <c r="AC10" s="65">
        <v>122</v>
      </c>
      <c r="AD10" s="65">
        <v>122</v>
      </c>
    </row>
    <row r="11" spans="1:30" x14ac:dyDescent="0.2">
      <c r="B11" s="65" t="s">
        <v>145</v>
      </c>
      <c r="D11" s="80">
        <v>88</v>
      </c>
      <c r="E11" s="80">
        <v>88</v>
      </c>
      <c r="F11" s="80">
        <v>88</v>
      </c>
      <c r="G11" s="80">
        <v>88</v>
      </c>
      <c r="H11" s="80">
        <v>88</v>
      </c>
      <c r="I11" s="80">
        <v>88</v>
      </c>
      <c r="J11" s="80">
        <v>88</v>
      </c>
      <c r="K11" s="80">
        <v>88</v>
      </c>
      <c r="L11" s="80">
        <v>88</v>
      </c>
      <c r="M11" s="80">
        <v>88</v>
      </c>
      <c r="N11" s="80">
        <v>88</v>
      </c>
      <c r="O11" s="80">
        <v>88</v>
      </c>
      <c r="P11" s="80">
        <v>88</v>
      </c>
      <c r="Q11" s="80">
        <v>88</v>
      </c>
      <c r="R11" s="80">
        <v>88</v>
      </c>
      <c r="S11" s="80">
        <v>88</v>
      </c>
      <c r="T11" s="80">
        <v>88</v>
      </c>
      <c r="U11" s="80">
        <v>88</v>
      </c>
      <c r="V11" s="80">
        <v>88</v>
      </c>
      <c r="W11" s="80">
        <v>88</v>
      </c>
      <c r="X11" s="80">
        <v>88</v>
      </c>
      <c r="Y11" s="80">
        <v>88</v>
      </c>
      <c r="Z11" s="80">
        <v>88</v>
      </c>
      <c r="AA11" s="80">
        <v>88</v>
      </c>
      <c r="AB11" s="80">
        <v>88</v>
      </c>
      <c r="AC11" s="80">
        <v>88</v>
      </c>
      <c r="AD11" s="80">
        <v>88</v>
      </c>
    </row>
    <row r="12" spans="1:30" x14ac:dyDescent="0.2">
      <c r="B12" s="65" t="s">
        <v>146</v>
      </c>
      <c r="D12" s="79">
        <v>1050</v>
      </c>
      <c r="E12" s="79">
        <v>1050</v>
      </c>
      <c r="F12" s="79">
        <v>1126</v>
      </c>
      <c r="G12" s="79">
        <v>1126</v>
      </c>
      <c r="H12" s="79">
        <v>1126</v>
      </c>
      <c r="I12" s="79">
        <v>1256</v>
      </c>
      <c r="J12" s="79">
        <v>1646</v>
      </c>
      <c r="K12" s="79">
        <v>2036</v>
      </c>
      <c r="L12" s="79">
        <v>2426</v>
      </c>
      <c r="M12" s="79">
        <v>2686</v>
      </c>
      <c r="N12" s="79">
        <v>2816</v>
      </c>
      <c r="O12" s="79">
        <v>2946</v>
      </c>
      <c r="P12" s="79">
        <v>3076</v>
      </c>
      <c r="Q12" s="79">
        <v>3206</v>
      </c>
      <c r="R12" s="79">
        <v>3336</v>
      </c>
      <c r="S12" s="79">
        <v>3466</v>
      </c>
      <c r="T12" s="79">
        <v>3596</v>
      </c>
      <c r="U12" s="79">
        <v>3726</v>
      </c>
      <c r="V12" s="79">
        <v>3856</v>
      </c>
      <c r="W12" s="79">
        <v>3986</v>
      </c>
      <c r="X12" s="79">
        <v>4116</v>
      </c>
      <c r="Y12" s="79">
        <v>4246</v>
      </c>
      <c r="Z12" s="79">
        <v>4506</v>
      </c>
      <c r="AA12" s="79">
        <v>4766</v>
      </c>
      <c r="AB12" s="79">
        <v>5026</v>
      </c>
      <c r="AC12" s="79">
        <v>5286</v>
      </c>
      <c r="AD12" s="79">
        <v>5546</v>
      </c>
    </row>
    <row r="13" spans="1:30" x14ac:dyDescent="0.2">
      <c r="B13" s="65" t="s">
        <v>147</v>
      </c>
      <c r="D13" s="79">
        <v>150</v>
      </c>
      <c r="E13" s="79">
        <v>150</v>
      </c>
      <c r="F13" s="79">
        <v>250</v>
      </c>
      <c r="G13" s="79">
        <v>250</v>
      </c>
      <c r="H13" s="79">
        <v>250</v>
      </c>
      <c r="I13" s="79">
        <v>350</v>
      </c>
      <c r="J13" s="79">
        <v>650</v>
      </c>
      <c r="K13" s="79">
        <v>950</v>
      </c>
      <c r="L13" s="79">
        <v>1250</v>
      </c>
      <c r="M13" s="79">
        <v>1300</v>
      </c>
      <c r="N13" s="79">
        <v>1550</v>
      </c>
      <c r="O13" s="79">
        <v>1650</v>
      </c>
      <c r="P13" s="79">
        <v>1850</v>
      </c>
      <c r="Q13" s="79">
        <v>2000</v>
      </c>
      <c r="R13" s="79">
        <v>2100</v>
      </c>
      <c r="S13" s="79">
        <v>2250</v>
      </c>
      <c r="T13" s="79">
        <v>2400</v>
      </c>
      <c r="U13" s="79">
        <v>2550</v>
      </c>
      <c r="V13" s="79">
        <v>2750</v>
      </c>
      <c r="W13" s="79">
        <v>2950</v>
      </c>
      <c r="X13" s="79">
        <v>3150</v>
      </c>
      <c r="Y13" s="79">
        <v>3400</v>
      </c>
      <c r="Z13" s="79">
        <v>3450</v>
      </c>
      <c r="AA13" s="79">
        <v>3550</v>
      </c>
      <c r="AB13" s="79">
        <v>3650</v>
      </c>
      <c r="AC13" s="79">
        <v>3800</v>
      </c>
      <c r="AD13" s="79">
        <v>3950</v>
      </c>
    </row>
    <row r="14" spans="1:30" x14ac:dyDescent="0.2">
      <c r="B14" s="65" t="s">
        <v>148</v>
      </c>
      <c r="D14" s="81">
        <v>0</v>
      </c>
      <c r="E14" s="81">
        <v>50</v>
      </c>
      <c r="F14" s="81">
        <v>574.25</v>
      </c>
      <c r="G14" s="81">
        <v>1415</v>
      </c>
      <c r="H14" s="81">
        <v>1415</v>
      </c>
      <c r="I14" s="81">
        <v>1690</v>
      </c>
      <c r="J14" s="81">
        <v>1965</v>
      </c>
      <c r="K14" s="81">
        <v>2240</v>
      </c>
      <c r="L14" s="81">
        <v>2515</v>
      </c>
      <c r="M14" s="81">
        <v>2515.0002270067012</v>
      </c>
      <c r="N14" s="81">
        <v>2758.8850746784515</v>
      </c>
      <c r="O14" s="81">
        <v>2901.4882828283808</v>
      </c>
      <c r="P14" s="81">
        <v>3100.9994729812397</v>
      </c>
      <c r="Q14" s="81">
        <v>3272.056672132634</v>
      </c>
      <c r="R14" s="81">
        <v>3414.6598802825633</v>
      </c>
      <c r="S14" s="81">
        <v>3585.7170794339581</v>
      </c>
      <c r="T14" s="81">
        <v>3756.7742785853516</v>
      </c>
      <c r="U14" s="81">
        <v>3927.8314777367464</v>
      </c>
      <c r="V14" s="81">
        <v>4127.3426678896049</v>
      </c>
      <c r="W14" s="81">
        <v>4326.8538580424629</v>
      </c>
      <c r="X14" s="81">
        <v>4526.3650481953218</v>
      </c>
      <c r="Y14" s="81">
        <v>4754.3302293496445</v>
      </c>
      <c r="Z14" s="81">
        <v>4868.4794464981096</v>
      </c>
      <c r="AA14" s="81">
        <v>5011.0826546480403</v>
      </c>
      <c r="AB14" s="81">
        <v>5153.6858627979682</v>
      </c>
      <c r="AC14" s="81">
        <v>5324.7430619493634</v>
      </c>
      <c r="AD14" s="81">
        <v>5495.8002611007578</v>
      </c>
    </row>
    <row r="15" spans="1:30" x14ac:dyDescent="0.2">
      <c r="B15" s="65" t="s">
        <v>149</v>
      </c>
      <c r="D15" s="81">
        <v>0</v>
      </c>
      <c r="E15" s="81">
        <v>200</v>
      </c>
      <c r="F15" s="81">
        <v>2297</v>
      </c>
      <c r="G15" s="81">
        <v>5660</v>
      </c>
      <c r="H15" s="81">
        <v>5660</v>
      </c>
      <c r="I15" s="81">
        <v>6760</v>
      </c>
      <c r="J15" s="81">
        <v>7860</v>
      </c>
      <c r="K15" s="81">
        <v>8960</v>
      </c>
      <c r="L15" s="81">
        <v>10060</v>
      </c>
      <c r="M15" s="81">
        <v>10060.000908026805</v>
      </c>
      <c r="N15" s="81">
        <v>11035.540298713806</v>
      </c>
      <c r="O15" s="81">
        <v>11605.953131313523</v>
      </c>
      <c r="P15" s="81">
        <v>12403.997891924959</v>
      </c>
      <c r="Q15" s="81">
        <v>13088.226688530536</v>
      </c>
      <c r="R15" s="81">
        <v>13658.639521130253</v>
      </c>
      <c r="S15" s="81">
        <v>14342.868317735833</v>
      </c>
      <c r="T15" s="81">
        <v>15027.097114341406</v>
      </c>
      <c r="U15" s="81">
        <v>15711.325910946985</v>
      </c>
      <c r="V15" s="81">
        <v>16509.370671558419</v>
      </c>
      <c r="W15" s="81">
        <v>17307.415432169852</v>
      </c>
      <c r="X15" s="81">
        <v>18105.460192781287</v>
      </c>
      <c r="Y15" s="81">
        <v>19017.320917398578</v>
      </c>
      <c r="Z15" s="81">
        <v>19473.917785992438</v>
      </c>
      <c r="AA15" s="81">
        <v>20044.330618592161</v>
      </c>
      <c r="AB15" s="81">
        <v>20614.743451191873</v>
      </c>
      <c r="AC15" s="81">
        <v>21298.972247797454</v>
      </c>
      <c r="AD15" s="81">
        <v>21983.201044403031</v>
      </c>
    </row>
    <row r="16" spans="1:30" x14ac:dyDescent="0.2">
      <c r="B16" s="65" t="s">
        <v>150</v>
      </c>
      <c r="D16" s="81"/>
      <c r="E16" s="81">
        <f>E15/E14</f>
        <v>4</v>
      </c>
      <c r="F16" s="81">
        <f>(F15-E15)/(F14-E14)</f>
        <v>4</v>
      </c>
      <c r="G16" s="81">
        <f t="shared" ref="G16:AD16" si="1">(G15-F15)/(G14-F14)</f>
        <v>4</v>
      </c>
      <c r="H16" s="81" t="s">
        <v>151</v>
      </c>
      <c r="I16" s="81">
        <f t="shared" si="1"/>
        <v>4</v>
      </c>
      <c r="J16" s="81">
        <f t="shared" si="1"/>
        <v>4</v>
      </c>
      <c r="K16" s="81">
        <f t="shared" si="1"/>
        <v>4</v>
      </c>
      <c r="L16" s="81">
        <f t="shared" si="1"/>
        <v>4</v>
      </c>
      <c r="M16" s="81">
        <f t="shared" si="1"/>
        <v>4</v>
      </c>
      <c r="N16" s="81">
        <f t="shared" si="1"/>
        <v>4</v>
      </c>
      <c r="O16" s="81">
        <f t="shared" si="1"/>
        <v>4</v>
      </c>
      <c r="P16" s="81">
        <f t="shared" si="1"/>
        <v>4</v>
      </c>
      <c r="Q16" s="81">
        <f t="shared" si="1"/>
        <v>4</v>
      </c>
      <c r="R16" s="81">
        <f t="shared" si="1"/>
        <v>4</v>
      </c>
      <c r="S16" s="81">
        <f t="shared" si="1"/>
        <v>4</v>
      </c>
      <c r="T16" s="81">
        <f t="shared" si="1"/>
        <v>4</v>
      </c>
      <c r="U16" s="81">
        <f t="shared" si="1"/>
        <v>4</v>
      </c>
      <c r="V16" s="81">
        <f t="shared" si="1"/>
        <v>4</v>
      </c>
      <c r="W16" s="81">
        <f t="shared" si="1"/>
        <v>4</v>
      </c>
      <c r="X16" s="81">
        <f t="shared" si="1"/>
        <v>4</v>
      </c>
      <c r="Y16" s="81">
        <f t="shared" si="1"/>
        <v>4</v>
      </c>
      <c r="Z16" s="81">
        <f t="shared" si="1"/>
        <v>4</v>
      </c>
      <c r="AA16" s="81">
        <f t="shared" si="1"/>
        <v>4</v>
      </c>
      <c r="AB16" s="81">
        <f t="shared" si="1"/>
        <v>4</v>
      </c>
      <c r="AC16" s="81">
        <f t="shared" si="1"/>
        <v>4</v>
      </c>
      <c r="AD16" s="81">
        <f t="shared" si="1"/>
        <v>4</v>
      </c>
    </row>
    <row r="17" spans="1:32" x14ac:dyDescent="0.2">
      <c r="B17" s="65" t="s">
        <v>152</v>
      </c>
      <c r="D17" s="80">
        <v>2400</v>
      </c>
      <c r="E17" s="80">
        <v>2688</v>
      </c>
      <c r="F17" s="80">
        <v>2976</v>
      </c>
      <c r="G17" s="80">
        <v>3264</v>
      </c>
      <c r="H17" s="80">
        <v>3552</v>
      </c>
      <c r="I17" s="80">
        <v>3840</v>
      </c>
      <c r="J17" s="80">
        <v>4128</v>
      </c>
      <c r="K17" s="80">
        <v>4416</v>
      </c>
      <c r="L17" s="80">
        <v>4704</v>
      </c>
      <c r="M17" s="80">
        <v>4992</v>
      </c>
      <c r="N17" s="80">
        <v>5280</v>
      </c>
      <c r="O17" s="80">
        <v>5522.88</v>
      </c>
      <c r="P17" s="80">
        <v>5765.76</v>
      </c>
      <c r="Q17" s="80">
        <v>6008.64</v>
      </c>
      <c r="R17" s="80">
        <v>6251.52</v>
      </c>
      <c r="S17" s="80">
        <v>6494.4000000000005</v>
      </c>
      <c r="T17" s="80">
        <v>6737.2800000000007</v>
      </c>
      <c r="U17" s="80">
        <v>6980.1600000000008</v>
      </c>
      <c r="V17" s="80">
        <v>7223.0400000000009</v>
      </c>
      <c r="W17" s="80">
        <v>7465.920000000001</v>
      </c>
      <c r="X17" s="80">
        <v>7708.8000000000011</v>
      </c>
      <c r="Y17" s="80">
        <v>7951.6800000000012</v>
      </c>
      <c r="Z17" s="80">
        <v>8194.5600000000013</v>
      </c>
      <c r="AA17" s="80">
        <v>8437.44</v>
      </c>
      <c r="AB17" s="80">
        <v>8680.32</v>
      </c>
      <c r="AC17" s="80">
        <v>8923.1999999999989</v>
      </c>
      <c r="AD17" s="80">
        <v>9166.0799999999981</v>
      </c>
    </row>
    <row r="18" spans="1:32" x14ac:dyDescent="0.2">
      <c r="B18" s="65" t="s">
        <v>153</v>
      </c>
      <c r="D18" s="80">
        <v>20</v>
      </c>
      <c r="E18" s="80">
        <v>116</v>
      </c>
      <c r="F18" s="80">
        <v>212</v>
      </c>
      <c r="G18" s="80">
        <v>308</v>
      </c>
      <c r="H18" s="80">
        <v>404</v>
      </c>
      <c r="I18" s="80">
        <v>500</v>
      </c>
      <c r="J18" s="80">
        <v>781</v>
      </c>
      <c r="K18" s="80">
        <v>1062</v>
      </c>
      <c r="L18" s="80">
        <v>1343</v>
      </c>
      <c r="M18" s="80">
        <v>1624</v>
      </c>
      <c r="N18" s="80">
        <v>1905</v>
      </c>
      <c r="O18" s="80">
        <v>2186</v>
      </c>
      <c r="P18" s="80">
        <v>2467</v>
      </c>
      <c r="Q18" s="80">
        <v>2748</v>
      </c>
      <c r="R18" s="80">
        <v>3029</v>
      </c>
      <c r="S18" s="80">
        <v>3310</v>
      </c>
      <c r="T18" s="80">
        <v>3591</v>
      </c>
      <c r="U18" s="80">
        <v>3872</v>
      </c>
      <c r="V18" s="80">
        <v>4153</v>
      </c>
      <c r="W18" s="80">
        <v>4434</v>
      </c>
      <c r="X18" s="80">
        <v>4715</v>
      </c>
      <c r="Y18" s="80">
        <v>4996</v>
      </c>
      <c r="Z18" s="80">
        <v>5277</v>
      </c>
      <c r="AA18" s="80">
        <v>5558</v>
      </c>
      <c r="AB18" s="80">
        <v>5839</v>
      </c>
      <c r="AC18" s="80">
        <v>6120</v>
      </c>
      <c r="AD18" s="80">
        <v>6401</v>
      </c>
    </row>
    <row r="20" spans="1:32" ht="23.25" x14ac:dyDescent="0.35">
      <c r="A20" s="82" t="s">
        <v>171</v>
      </c>
      <c r="B20" s="65" t="s">
        <v>141</v>
      </c>
      <c r="C20" s="68">
        <v>1</v>
      </c>
      <c r="D20" s="65">
        <f t="shared" ref="D20:S25" si="2">D7*$C20</f>
        <v>1366</v>
      </c>
      <c r="E20" s="65">
        <f t="shared" si="2"/>
        <v>1366</v>
      </c>
      <c r="F20" s="65">
        <f t="shared" si="2"/>
        <v>1176</v>
      </c>
      <c r="G20" s="65">
        <f t="shared" si="2"/>
        <v>1176</v>
      </c>
      <c r="H20" s="65">
        <f t="shared" si="2"/>
        <v>1176</v>
      </c>
      <c r="I20" s="65">
        <f t="shared" si="2"/>
        <v>858</v>
      </c>
      <c r="J20" s="65">
        <f t="shared" si="2"/>
        <v>858</v>
      </c>
      <c r="K20" s="65">
        <f t="shared" si="2"/>
        <v>434</v>
      </c>
    </row>
    <row r="21" spans="1:32" x14ac:dyDescent="0.2">
      <c r="B21" s="65" t="s">
        <v>142</v>
      </c>
      <c r="C21" s="83">
        <v>1</v>
      </c>
      <c r="D21" s="84">
        <f t="shared" si="2"/>
        <v>860</v>
      </c>
      <c r="E21" s="84">
        <f t="shared" si="2"/>
        <v>860</v>
      </c>
      <c r="F21" s="84">
        <f t="shared" si="2"/>
        <v>860</v>
      </c>
      <c r="G21" s="84">
        <f t="shared" si="2"/>
        <v>860</v>
      </c>
      <c r="H21" s="84">
        <f t="shared" si="2"/>
        <v>860</v>
      </c>
      <c r="I21" s="84">
        <f t="shared" si="2"/>
        <v>860</v>
      </c>
      <c r="J21" s="84">
        <f t="shared" si="2"/>
        <v>860</v>
      </c>
      <c r="K21" s="84">
        <f t="shared" si="2"/>
        <v>860</v>
      </c>
      <c r="L21" s="84">
        <f t="shared" si="2"/>
        <v>860</v>
      </c>
      <c r="M21" s="84">
        <f t="shared" si="2"/>
        <v>860</v>
      </c>
      <c r="N21" s="84">
        <f t="shared" si="2"/>
        <v>860</v>
      </c>
      <c r="O21" s="84">
        <f t="shared" si="2"/>
        <v>860</v>
      </c>
      <c r="P21" s="84">
        <f t="shared" si="2"/>
        <v>860</v>
      </c>
      <c r="Q21" s="84">
        <f t="shared" si="2"/>
        <v>860</v>
      </c>
      <c r="R21" s="84">
        <f t="shared" si="2"/>
        <v>860</v>
      </c>
      <c r="S21" s="84">
        <f t="shared" si="2"/>
        <v>860</v>
      </c>
      <c r="T21" s="84">
        <f t="shared" ref="T21:AD25" si="3">T8*$C21</f>
        <v>860</v>
      </c>
      <c r="U21" s="84">
        <f t="shared" si="3"/>
        <v>860</v>
      </c>
      <c r="V21" s="84">
        <f t="shared" si="3"/>
        <v>860</v>
      </c>
      <c r="W21" s="84">
        <f t="shared" si="3"/>
        <v>860</v>
      </c>
      <c r="X21" s="84">
        <f t="shared" si="3"/>
        <v>860</v>
      </c>
      <c r="Y21" s="84">
        <f t="shared" si="3"/>
        <v>860</v>
      </c>
      <c r="Z21" s="84">
        <f t="shared" si="3"/>
        <v>860</v>
      </c>
      <c r="AA21" s="84">
        <f t="shared" si="3"/>
        <v>860</v>
      </c>
      <c r="AB21" s="84">
        <f t="shared" si="3"/>
        <v>860</v>
      </c>
      <c r="AC21" s="84">
        <f t="shared" si="3"/>
        <v>860</v>
      </c>
      <c r="AD21" s="84">
        <f t="shared" si="3"/>
        <v>860</v>
      </c>
    </row>
    <row r="22" spans="1:32" x14ac:dyDescent="0.2">
      <c r="B22" s="65" t="s">
        <v>143</v>
      </c>
      <c r="C22" s="83">
        <v>0.9</v>
      </c>
      <c r="D22" s="84">
        <f t="shared" si="2"/>
        <v>2034</v>
      </c>
      <c r="E22" s="84">
        <f t="shared" si="2"/>
        <v>2034</v>
      </c>
      <c r="F22" s="84">
        <f t="shared" si="2"/>
        <v>2034</v>
      </c>
      <c r="G22" s="84">
        <f t="shared" si="2"/>
        <v>2034</v>
      </c>
      <c r="H22" s="84">
        <f t="shared" si="2"/>
        <v>2034</v>
      </c>
      <c r="I22" s="84">
        <f t="shared" si="2"/>
        <v>2034</v>
      </c>
      <c r="J22" s="84">
        <f t="shared" si="2"/>
        <v>2034</v>
      </c>
      <c r="K22" s="84">
        <f t="shared" si="2"/>
        <v>2034</v>
      </c>
      <c r="L22" s="84">
        <f t="shared" si="2"/>
        <v>2034</v>
      </c>
      <c r="M22" s="84">
        <f t="shared" si="2"/>
        <v>2034</v>
      </c>
      <c r="N22" s="84">
        <f t="shared" si="2"/>
        <v>2034</v>
      </c>
      <c r="O22" s="84">
        <f t="shared" si="2"/>
        <v>2034</v>
      </c>
      <c r="P22" s="84">
        <f t="shared" si="2"/>
        <v>2034</v>
      </c>
      <c r="Q22" s="84">
        <f t="shared" si="2"/>
        <v>2034</v>
      </c>
      <c r="R22" s="84">
        <f t="shared" si="2"/>
        <v>2034</v>
      </c>
      <c r="S22" s="84">
        <f t="shared" si="2"/>
        <v>2034</v>
      </c>
      <c r="T22" s="84">
        <f t="shared" si="3"/>
        <v>2034</v>
      </c>
      <c r="U22" s="84">
        <f t="shared" si="3"/>
        <v>2034</v>
      </c>
      <c r="V22" s="84">
        <f t="shared" si="3"/>
        <v>2034</v>
      </c>
      <c r="W22" s="84">
        <f t="shared" si="3"/>
        <v>2034</v>
      </c>
      <c r="X22" s="84">
        <f t="shared" si="3"/>
        <v>2034</v>
      </c>
      <c r="Y22" s="84">
        <f t="shared" si="3"/>
        <v>2034</v>
      </c>
      <c r="Z22" s="84">
        <f t="shared" si="3"/>
        <v>2034</v>
      </c>
      <c r="AA22" s="84">
        <f t="shared" si="3"/>
        <v>2034</v>
      </c>
      <c r="AB22" s="84">
        <f t="shared" si="3"/>
        <v>2034</v>
      </c>
      <c r="AC22" s="84">
        <f t="shared" si="3"/>
        <v>2034</v>
      </c>
      <c r="AD22" s="84">
        <f t="shared" si="3"/>
        <v>2034</v>
      </c>
      <c r="AF22" s="65" t="s">
        <v>154</v>
      </c>
    </row>
    <row r="23" spans="1:32" x14ac:dyDescent="0.2">
      <c r="B23" s="65" t="s">
        <v>144</v>
      </c>
      <c r="C23" s="83">
        <v>1</v>
      </c>
      <c r="D23" s="65">
        <f t="shared" si="2"/>
        <v>122</v>
      </c>
      <c r="E23" s="65">
        <f t="shared" si="2"/>
        <v>122</v>
      </c>
      <c r="F23" s="65">
        <f t="shared" si="2"/>
        <v>122</v>
      </c>
      <c r="G23" s="65">
        <f t="shared" si="2"/>
        <v>122</v>
      </c>
      <c r="H23" s="65">
        <f t="shared" si="2"/>
        <v>122</v>
      </c>
      <c r="I23" s="65">
        <f t="shared" si="2"/>
        <v>122</v>
      </c>
      <c r="J23" s="65">
        <f t="shared" si="2"/>
        <v>122</v>
      </c>
      <c r="K23" s="65">
        <f t="shared" si="2"/>
        <v>122</v>
      </c>
      <c r="L23" s="65">
        <f t="shared" si="2"/>
        <v>122</v>
      </c>
      <c r="M23" s="65">
        <f t="shared" si="2"/>
        <v>122</v>
      </c>
      <c r="N23" s="65">
        <f t="shared" si="2"/>
        <v>122</v>
      </c>
      <c r="O23" s="65">
        <f t="shared" si="2"/>
        <v>122</v>
      </c>
      <c r="P23" s="65">
        <f t="shared" si="2"/>
        <v>122</v>
      </c>
      <c r="Q23" s="65">
        <f t="shared" si="2"/>
        <v>122</v>
      </c>
      <c r="R23" s="65">
        <f t="shared" si="2"/>
        <v>122</v>
      </c>
      <c r="S23" s="65">
        <f t="shared" si="2"/>
        <v>122</v>
      </c>
      <c r="T23" s="65">
        <f t="shared" si="3"/>
        <v>122</v>
      </c>
      <c r="U23" s="65">
        <f t="shared" si="3"/>
        <v>122</v>
      </c>
      <c r="V23" s="65">
        <f t="shared" si="3"/>
        <v>122</v>
      </c>
      <c r="W23" s="65">
        <f t="shared" si="3"/>
        <v>122</v>
      </c>
      <c r="X23" s="65">
        <f t="shared" si="3"/>
        <v>122</v>
      </c>
      <c r="Y23" s="65">
        <f t="shared" si="3"/>
        <v>122</v>
      </c>
      <c r="Z23" s="65">
        <f t="shared" si="3"/>
        <v>122</v>
      </c>
      <c r="AA23" s="65">
        <f t="shared" si="3"/>
        <v>122</v>
      </c>
      <c r="AB23" s="65">
        <f t="shared" si="3"/>
        <v>122</v>
      </c>
      <c r="AC23" s="65">
        <f t="shared" si="3"/>
        <v>122</v>
      </c>
      <c r="AD23" s="65">
        <f t="shared" si="3"/>
        <v>122</v>
      </c>
    </row>
    <row r="24" spans="1:32" x14ac:dyDescent="0.2">
      <c r="B24" s="65" t="s">
        <v>145</v>
      </c>
      <c r="C24" s="83">
        <v>0.83</v>
      </c>
      <c r="D24" s="80">
        <f t="shared" si="2"/>
        <v>73.039999999999992</v>
      </c>
      <c r="E24" s="80">
        <f t="shared" si="2"/>
        <v>73.039999999999992</v>
      </c>
      <c r="F24" s="80">
        <f t="shared" si="2"/>
        <v>73.039999999999992</v>
      </c>
      <c r="G24" s="80">
        <f t="shared" si="2"/>
        <v>73.039999999999992</v>
      </c>
      <c r="H24" s="80">
        <f t="shared" si="2"/>
        <v>73.039999999999992</v>
      </c>
      <c r="I24" s="80">
        <f t="shared" si="2"/>
        <v>73.039999999999992</v>
      </c>
      <c r="J24" s="80">
        <f t="shared" si="2"/>
        <v>73.039999999999992</v>
      </c>
      <c r="K24" s="80">
        <f t="shared" si="2"/>
        <v>73.039999999999992</v>
      </c>
      <c r="L24" s="80">
        <f t="shared" si="2"/>
        <v>73.039999999999992</v>
      </c>
      <c r="M24" s="80">
        <f t="shared" si="2"/>
        <v>73.039999999999992</v>
      </c>
      <c r="N24" s="80">
        <f t="shared" si="2"/>
        <v>73.039999999999992</v>
      </c>
      <c r="O24" s="80">
        <f t="shared" si="2"/>
        <v>73.039999999999992</v>
      </c>
      <c r="P24" s="80">
        <f t="shared" si="2"/>
        <v>73.039999999999992</v>
      </c>
      <c r="Q24" s="80">
        <f t="shared" si="2"/>
        <v>73.039999999999992</v>
      </c>
      <c r="R24" s="80">
        <f t="shared" si="2"/>
        <v>73.039999999999992</v>
      </c>
      <c r="S24" s="80">
        <f t="shared" si="2"/>
        <v>73.039999999999992</v>
      </c>
      <c r="T24" s="80">
        <f t="shared" si="3"/>
        <v>73.039999999999992</v>
      </c>
      <c r="U24" s="80">
        <f t="shared" si="3"/>
        <v>73.039999999999992</v>
      </c>
      <c r="V24" s="80">
        <f t="shared" si="3"/>
        <v>73.039999999999992</v>
      </c>
      <c r="W24" s="80">
        <f t="shared" si="3"/>
        <v>73.039999999999992</v>
      </c>
      <c r="X24" s="80">
        <f t="shared" si="3"/>
        <v>73.039999999999992</v>
      </c>
      <c r="Y24" s="80">
        <f t="shared" si="3"/>
        <v>73.039999999999992</v>
      </c>
      <c r="Z24" s="80">
        <f t="shared" si="3"/>
        <v>73.039999999999992</v>
      </c>
      <c r="AA24" s="80">
        <f t="shared" si="3"/>
        <v>73.039999999999992</v>
      </c>
      <c r="AB24" s="80">
        <f t="shared" si="3"/>
        <v>73.039999999999992</v>
      </c>
      <c r="AC24" s="80">
        <f t="shared" si="3"/>
        <v>73.039999999999992</v>
      </c>
      <c r="AD24" s="80">
        <f t="shared" si="3"/>
        <v>73.039999999999992</v>
      </c>
    </row>
    <row r="25" spans="1:32" x14ac:dyDescent="0.2">
      <c r="B25" s="65" t="s">
        <v>146</v>
      </c>
      <c r="C25" s="83">
        <v>0.15333333333333329</v>
      </c>
      <c r="D25" s="85">
        <f>D12*$C25</f>
        <v>160.99999999999997</v>
      </c>
      <c r="E25" s="85">
        <f t="shared" si="2"/>
        <v>160.99999999999997</v>
      </c>
      <c r="F25" s="85">
        <f t="shared" si="2"/>
        <v>172.65333333333328</v>
      </c>
      <c r="G25" s="85">
        <f t="shared" si="2"/>
        <v>172.65333333333328</v>
      </c>
      <c r="H25" s="85">
        <f t="shared" si="2"/>
        <v>172.65333333333328</v>
      </c>
      <c r="I25" s="85">
        <f t="shared" si="2"/>
        <v>192.58666666666662</v>
      </c>
      <c r="J25" s="85">
        <f t="shared" si="2"/>
        <v>252.3866666666666</v>
      </c>
      <c r="K25" s="85">
        <f t="shared" si="2"/>
        <v>312.18666666666661</v>
      </c>
      <c r="L25" s="85">
        <f t="shared" si="2"/>
        <v>371.98666666666657</v>
      </c>
      <c r="M25" s="85">
        <f t="shared" si="2"/>
        <v>411.85333333333324</v>
      </c>
      <c r="N25" s="85">
        <f t="shared" si="2"/>
        <v>431.78666666666658</v>
      </c>
      <c r="O25" s="85">
        <f t="shared" si="2"/>
        <v>451.71999999999986</v>
      </c>
      <c r="P25" s="85">
        <f t="shared" si="2"/>
        <v>471.65333333333319</v>
      </c>
      <c r="Q25" s="85">
        <f t="shared" si="2"/>
        <v>491.58666666666653</v>
      </c>
      <c r="R25" s="85">
        <f t="shared" si="2"/>
        <v>511.51999999999987</v>
      </c>
      <c r="S25" s="85">
        <f t="shared" si="2"/>
        <v>531.45333333333315</v>
      </c>
      <c r="T25" s="85">
        <f t="shared" si="3"/>
        <v>551.38666666666654</v>
      </c>
      <c r="U25" s="85">
        <f t="shared" si="3"/>
        <v>571.31999999999982</v>
      </c>
      <c r="V25" s="85">
        <f t="shared" si="3"/>
        <v>591.25333333333322</v>
      </c>
      <c r="W25" s="85">
        <f t="shared" si="3"/>
        <v>611.1866666666665</v>
      </c>
      <c r="X25" s="85">
        <f t="shared" si="3"/>
        <v>631.11999999999989</v>
      </c>
      <c r="Y25" s="85">
        <f t="shared" si="3"/>
        <v>651.05333333333317</v>
      </c>
      <c r="Z25" s="85">
        <f t="shared" si="3"/>
        <v>690.91999999999985</v>
      </c>
      <c r="AA25" s="85">
        <f t="shared" si="3"/>
        <v>730.78666666666652</v>
      </c>
      <c r="AB25" s="85">
        <f t="shared" si="3"/>
        <v>770.65333333333308</v>
      </c>
      <c r="AC25" s="85">
        <f t="shared" si="3"/>
        <v>810.51999999999975</v>
      </c>
      <c r="AD25" s="85">
        <f t="shared" si="3"/>
        <v>850.38666666666643</v>
      </c>
    </row>
    <row r="26" spans="1:32" x14ac:dyDescent="0.2">
      <c r="B26" s="65" t="s">
        <v>155</v>
      </c>
      <c r="C26" s="83">
        <v>0.14000000000000001</v>
      </c>
      <c r="D26" s="85">
        <f t="shared" ref="D26:AD27" si="4">D13*$C26</f>
        <v>21.000000000000004</v>
      </c>
      <c r="E26" s="85">
        <f t="shared" si="4"/>
        <v>21.000000000000004</v>
      </c>
      <c r="F26" s="85">
        <f t="shared" si="4"/>
        <v>35</v>
      </c>
      <c r="G26" s="85">
        <f t="shared" si="4"/>
        <v>35</v>
      </c>
      <c r="H26" s="85">
        <f t="shared" si="4"/>
        <v>35</v>
      </c>
      <c r="I26" s="85">
        <f t="shared" si="4"/>
        <v>49.000000000000007</v>
      </c>
      <c r="J26" s="85">
        <f t="shared" si="4"/>
        <v>91.000000000000014</v>
      </c>
      <c r="K26" s="85">
        <f t="shared" si="4"/>
        <v>133</v>
      </c>
      <c r="L26" s="85">
        <f t="shared" si="4"/>
        <v>175.00000000000003</v>
      </c>
      <c r="M26" s="85">
        <f t="shared" si="4"/>
        <v>182.00000000000003</v>
      </c>
      <c r="N26" s="85">
        <f t="shared" si="4"/>
        <v>217.00000000000003</v>
      </c>
      <c r="O26" s="85">
        <f t="shared" si="4"/>
        <v>231.00000000000003</v>
      </c>
      <c r="P26" s="85">
        <f t="shared" si="4"/>
        <v>259</v>
      </c>
      <c r="Q26" s="85">
        <f t="shared" si="4"/>
        <v>280</v>
      </c>
      <c r="R26" s="85">
        <f t="shared" si="4"/>
        <v>294</v>
      </c>
      <c r="S26" s="85">
        <f t="shared" si="4"/>
        <v>315.00000000000006</v>
      </c>
      <c r="T26" s="85">
        <f t="shared" si="4"/>
        <v>336.00000000000006</v>
      </c>
      <c r="U26" s="85">
        <f t="shared" si="4"/>
        <v>357.00000000000006</v>
      </c>
      <c r="V26" s="85">
        <f t="shared" si="4"/>
        <v>385.00000000000006</v>
      </c>
      <c r="W26" s="85">
        <f t="shared" si="4"/>
        <v>413.00000000000006</v>
      </c>
      <c r="X26" s="85">
        <f t="shared" si="4"/>
        <v>441.00000000000006</v>
      </c>
      <c r="Y26" s="85">
        <f t="shared" si="4"/>
        <v>476.00000000000006</v>
      </c>
      <c r="Z26" s="85">
        <f t="shared" si="4"/>
        <v>483.00000000000006</v>
      </c>
      <c r="AA26" s="85">
        <f t="shared" si="4"/>
        <v>497.00000000000006</v>
      </c>
      <c r="AB26" s="85">
        <f t="shared" si="4"/>
        <v>511.00000000000006</v>
      </c>
      <c r="AC26" s="85">
        <f t="shared" si="4"/>
        <v>532</v>
      </c>
      <c r="AD26" s="85">
        <f t="shared" si="4"/>
        <v>553</v>
      </c>
    </row>
    <row r="27" spans="1:32" x14ac:dyDescent="0.2">
      <c r="B27" s="65" t="s">
        <v>156</v>
      </c>
      <c r="C27" s="86">
        <v>0.92500000000000004</v>
      </c>
      <c r="D27" s="85">
        <f t="shared" si="4"/>
        <v>0</v>
      </c>
      <c r="E27" s="85">
        <f t="shared" si="4"/>
        <v>46.25</v>
      </c>
      <c r="F27" s="85">
        <f t="shared" si="4"/>
        <v>531.18124999999998</v>
      </c>
      <c r="G27" s="85">
        <f t="shared" si="4"/>
        <v>1308.875</v>
      </c>
      <c r="H27" s="85">
        <f t="shared" si="4"/>
        <v>1308.875</v>
      </c>
      <c r="I27" s="85">
        <f t="shared" si="4"/>
        <v>1563.25</v>
      </c>
      <c r="J27" s="85">
        <f t="shared" si="4"/>
        <v>1817.625</v>
      </c>
      <c r="K27" s="85">
        <f t="shared" si="4"/>
        <v>2072</v>
      </c>
      <c r="L27" s="85">
        <f t="shared" si="4"/>
        <v>2326.375</v>
      </c>
      <c r="M27" s="85">
        <f t="shared" si="4"/>
        <v>2326.3752099811986</v>
      </c>
      <c r="N27" s="85">
        <f t="shared" si="4"/>
        <v>2551.9686940775678</v>
      </c>
      <c r="O27" s="85">
        <f t="shared" si="4"/>
        <v>2683.8766616162525</v>
      </c>
      <c r="P27" s="85">
        <f t="shared" si="4"/>
        <v>2868.4245125076468</v>
      </c>
      <c r="Q27" s="85">
        <f t="shared" si="4"/>
        <v>3026.6524217226865</v>
      </c>
      <c r="R27" s="85">
        <f t="shared" si="4"/>
        <v>3158.5603892613713</v>
      </c>
      <c r="S27" s="85">
        <f t="shared" si="4"/>
        <v>3316.7882984764115</v>
      </c>
      <c r="T27" s="85">
        <f t="shared" si="4"/>
        <v>3475.0162076914503</v>
      </c>
      <c r="U27" s="85">
        <f t="shared" si="4"/>
        <v>3633.2441169064905</v>
      </c>
      <c r="V27" s="85">
        <f t="shared" si="4"/>
        <v>3817.7919677978848</v>
      </c>
      <c r="W27" s="85">
        <f t="shared" si="4"/>
        <v>4002.3398186892782</v>
      </c>
      <c r="X27" s="85">
        <f t="shared" si="4"/>
        <v>4186.887669580673</v>
      </c>
      <c r="Y27" s="85">
        <f t="shared" si="4"/>
        <v>4397.7554621484214</v>
      </c>
      <c r="Z27" s="85">
        <f t="shared" si="4"/>
        <v>4503.3434880107516</v>
      </c>
      <c r="AA27" s="85">
        <f t="shared" si="4"/>
        <v>4635.2514555494372</v>
      </c>
      <c r="AB27" s="85">
        <f t="shared" si="4"/>
        <v>4767.159423088121</v>
      </c>
      <c r="AC27" s="85">
        <f t="shared" si="4"/>
        <v>4925.3873323031612</v>
      </c>
      <c r="AD27" s="85">
        <f t="shared" si="4"/>
        <v>5083.6152415182014</v>
      </c>
    </row>
    <row r="28" spans="1:32" x14ac:dyDescent="0.2">
      <c r="B28" s="65" t="s">
        <v>157</v>
      </c>
      <c r="C28" s="83">
        <v>1</v>
      </c>
      <c r="D28" s="65">
        <v>86</v>
      </c>
      <c r="E28" s="65">
        <v>86</v>
      </c>
      <c r="F28" s="65">
        <v>86</v>
      </c>
      <c r="G28" s="65">
        <v>86</v>
      </c>
      <c r="H28" s="65">
        <v>86</v>
      </c>
      <c r="I28" s="65">
        <v>86</v>
      </c>
      <c r="J28" s="65">
        <v>86</v>
      </c>
      <c r="K28" s="65">
        <v>86</v>
      </c>
      <c r="L28" s="65">
        <v>86</v>
      </c>
      <c r="M28" s="65">
        <v>86</v>
      </c>
      <c r="N28" s="65">
        <v>86</v>
      </c>
      <c r="O28" s="65">
        <v>86</v>
      </c>
      <c r="P28" s="65">
        <v>86</v>
      </c>
      <c r="Q28" s="65">
        <v>86</v>
      </c>
      <c r="R28" s="65">
        <v>86</v>
      </c>
      <c r="S28" s="65">
        <v>86</v>
      </c>
      <c r="T28" s="65">
        <v>86</v>
      </c>
      <c r="U28" s="65">
        <v>86</v>
      </c>
      <c r="V28" s="65">
        <v>86</v>
      </c>
      <c r="W28" s="65">
        <v>86</v>
      </c>
      <c r="X28" s="65">
        <v>86</v>
      </c>
      <c r="Y28" s="65">
        <v>86</v>
      </c>
      <c r="Z28" s="65">
        <v>86</v>
      </c>
      <c r="AA28" s="65">
        <v>86</v>
      </c>
      <c r="AB28" s="65">
        <v>86</v>
      </c>
      <c r="AC28" s="65">
        <v>86</v>
      </c>
      <c r="AD28" s="65">
        <v>86</v>
      </c>
    </row>
    <row r="29" spans="1:32" x14ac:dyDescent="0.2">
      <c r="C29" s="83"/>
    </row>
    <row r="30" spans="1:32" ht="15" x14ac:dyDescent="0.25">
      <c r="B30" s="65" t="s">
        <v>63</v>
      </c>
      <c r="C30" s="83"/>
      <c r="D30" s="87">
        <f>SUM(D20:D28)</f>
        <v>4723.04</v>
      </c>
      <c r="E30" s="87">
        <f t="shared" ref="E30:AD30" si="5">SUM(E20:E28)</f>
        <v>4769.29</v>
      </c>
      <c r="F30" s="87">
        <f t="shared" si="5"/>
        <v>5089.8745833333332</v>
      </c>
      <c r="G30" s="87">
        <f t="shared" si="5"/>
        <v>5867.5683333333336</v>
      </c>
      <c r="H30" s="87">
        <f t="shared" si="5"/>
        <v>5867.5683333333336</v>
      </c>
      <c r="I30" s="87">
        <f t="shared" si="5"/>
        <v>5837.876666666667</v>
      </c>
      <c r="J30" s="87">
        <f t="shared" si="5"/>
        <v>6194.0516666666663</v>
      </c>
      <c r="K30" s="87">
        <f t="shared" si="5"/>
        <v>6126.2266666666665</v>
      </c>
      <c r="L30" s="87">
        <f t="shared" si="5"/>
        <v>6048.4016666666666</v>
      </c>
      <c r="M30" s="87">
        <f t="shared" si="5"/>
        <v>6095.2685433145325</v>
      </c>
      <c r="N30" s="87">
        <f t="shared" si="5"/>
        <v>6375.7953607442341</v>
      </c>
      <c r="O30" s="87">
        <f t="shared" si="5"/>
        <v>6541.6366616162522</v>
      </c>
      <c r="P30" s="87">
        <f t="shared" si="5"/>
        <v>6774.1178458409795</v>
      </c>
      <c r="Q30" s="87">
        <f t="shared" si="5"/>
        <v>6973.2790883893531</v>
      </c>
      <c r="R30" s="87">
        <f t="shared" si="5"/>
        <v>7139.1203892613712</v>
      </c>
      <c r="S30" s="87">
        <f t="shared" si="5"/>
        <v>7338.2816318097448</v>
      </c>
      <c r="T30" s="87">
        <f t="shared" si="5"/>
        <v>7537.4428743581166</v>
      </c>
      <c r="U30" s="87">
        <f t="shared" si="5"/>
        <v>7736.6041169064902</v>
      </c>
      <c r="V30" s="87">
        <f t="shared" si="5"/>
        <v>7969.0853011312174</v>
      </c>
      <c r="W30" s="87">
        <f t="shared" si="5"/>
        <v>8201.5664853559447</v>
      </c>
      <c r="X30" s="87">
        <f t="shared" si="5"/>
        <v>8434.0476695806719</v>
      </c>
      <c r="Y30" s="87">
        <f t="shared" si="5"/>
        <v>8699.8487954817538</v>
      </c>
      <c r="Z30" s="87">
        <f t="shared" si="5"/>
        <v>8852.3034880107516</v>
      </c>
      <c r="AA30" s="87">
        <f t="shared" si="5"/>
        <v>9038.078122216104</v>
      </c>
      <c r="AB30" s="87">
        <f t="shared" si="5"/>
        <v>9223.8527564214546</v>
      </c>
      <c r="AC30" s="87">
        <f t="shared" si="5"/>
        <v>9442.9473323031598</v>
      </c>
      <c r="AD30" s="87">
        <f t="shared" si="5"/>
        <v>9662.0419081848668</v>
      </c>
    </row>
    <row r="31" spans="1:32" x14ac:dyDescent="0.2">
      <c r="B31" s="65" t="s">
        <v>158</v>
      </c>
      <c r="C31" s="83"/>
      <c r="D31" s="80">
        <f>SUM(D25:D26)</f>
        <v>181.99999999999997</v>
      </c>
      <c r="E31" s="80">
        <f t="shared" ref="E31:AD31" si="6">SUM(E25:E26)</f>
        <v>181.99999999999997</v>
      </c>
      <c r="F31" s="80">
        <f t="shared" si="6"/>
        <v>207.65333333333328</v>
      </c>
      <c r="G31" s="80">
        <f t="shared" si="6"/>
        <v>207.65333333333328</v>
      </c>
      <c r="H31" s="80">
        <f t="shared" si="6"/>
        <v>207.65333333333328</v>
      </c>
      <c r="I31" s="80">
        <f t="shared" si="6"/>
        <v>241.58666666666662</v>
      </c>
      <c r="J31" s="80">
        <f t="shared" si="6"/>
        <v>343.3866666666666</v>
      </c>
      <c r="K31" s="80">
        <f t="shared" si="6"/>
        <v>445.18666666666661</v>
      </c>
      <c r="L31" s="80">
        <f t="shared" si="6"/>
        <v>546.98666666666657</v>
      </c>
      <c r="M31" s="80">
        <f t="shared" si="6"/>
        <v>593.85333333333324</v>
      </c>
      <c r="N31" s="80">
        <f t="shared" si="6"/>
        <v>648.78666666666663</v>
      </c>
      <c r="O31" s="80">
        <f t="shared" si="6"/>
        <v>682.71999999999991</v>
      </c>
      <c r="P31" s="80">
        <f t="shared" si="6"/>
        <v>730.65333333333319</v>
      </c>
      <c r="Q31" s="80">
        <f t="shared" si="6"/>
        <v>771.58666666666659</v>
      </c>
      <c r="R31" s="80">
        <f t="shared" si="6"/>
        <v>805.51999999999987</v>
      </c>
      <c r="S31" s="80">
        <f t="shared" si="6"/>
        <v>846.45333333333315</v>
      </c>
      <c r="T31" s="80">
        <f t="shared" si="6"/>
        <v>887.38666666666654</v>
      </c>
      <c r="U31" s="80">
        <f t="shared" si="6"/>
        <v>928.31999999999994</v>
      </c>
      <c r="V31" s="80">
        <f t="shared" si="6"/>
        <v>976.25333333333333</v>
      </c>
      <c r="W31" s="80">
        <f t="shared" si="6"/>
        <v>1024.1866666666665</v>
      </c>
      <c r="X31" s="80">
        <f t="shared" si="6"/>
        <v>1072.1199999999999</v>
      </c>
      <c r="Y31" s="80">
        <f t="shared" si="6"/>
        <v>1127.0533333333333</v>
      </c>
      <c r="Z31" s="80">
        <f t="shared" si="6"/>
        <v>1173.9199999999998</v>
      </c>
      <c r="AA31" s="80">
        <f t="shared" si="6"/>
        <v>1227.7866666666666</v>
      </c>
      <c r="AB31" s="80">
        <f t="shared" si="6"/>
        <v>1281.6533333333332</v>
      </c>
      <c r="AC31" s="80">
        <f t="shared" si="6"/>
        <v>1342.5199999999998</v>
      </c>
      <c r="AD31" s="80">
        <f t="shared" si="6"/>
        <v>1403.3866666666663</v>
      </c>
    </row>
    <row r="32" spans="1:32" x14ac:dyDescent="0.2">
      <c r="B32" s="65" t="s">
        <v>159</v>
      </c>
      <c r="C32" s="83"/>
      <c r="D32" s="88">
        <f>D31/D30</f>
        <v>3.8534503201327952E-2</v>
      </c>
      <c r="E32" s="88">
        <f t="shared" ref="E32:AD32" si="7">E31/E30</f>
        <v>3.8160816389860956E-2</v>
      </c>
      <c r="F32" s="88">
        <f t="shared" si="7"/>
        <v>4.0797337917379911E-2</v>
      </c>
      <c r="G32" s="88">
        <f t="shared" si="7"/>
        <v>3.539001534139212E-2</v>
      </c>
      <c r="H32" s="88">
        <f t="shared" si="7"/>
        <v>3.539001534139212E-2</v>
      </c>
      <c r="I32" s="88">
        <f t="shared" si="7"/>
        <v>4.1382625989015404E-2</v>
      </c>
      <c r="J32" s="88">
        <f t="shared" si="7"/>
        <v>5.5438134059262761E-2</v>
      </c>
      <c r="K32" s="88">
        <f t="shared" si="7"/>
        <v>7.2668983844323964E-2</v>
      </c>
      <c r="L32" s="88">
        <f t="shared" si="7"/>
        <v>9.0434911041236493E-2</v>
      </c>
      <c r="M32" s="88">
        <f t="shared" si="7"/>
        <v>9.742857580650631E-2</v>
      </c>
      <c r="N32" s="88">
        <f t="shared" si="7"/>
        <v>0.10175776196664742</v>
      </c>
      <c r="O32" s="88">
        <f t="shared" si="7"/>
        <v>0.10436531946293073</v>
      </c>
      <c r="P32" s="88">
        <f t="shared" si="7"/>
        <v>0.10785955455173005</v>
      </c>
      <c r="Q32" s="88">
        <f t="shared" si="7"/>
        <v>0.11064904428554617</v>
      </c>
      <c r="R32" s="88">
        <f t="shared" si="7"/>
        <v>0.11283182746317866</v>
      </c>
      <c r="S32" s="88">
        <f t="shared" si="7"/>
        <v>0.11534762166447179</v>
      </c>
      <c r="T32" s="88">
        <f t="shared" si="7"/>
        <v>0.11773046661295404</v>
      </c>
      <c r="U32" s="88">
        <f t="shared" si="7"/>
        <v>0.11999062973525808</v>
      </c>
      <c r="V32" s="88">
        <f t="shared" si="7"/>
        <v>0.12250506757591784</v>
      </c>
      <c r="W32" s="88">
        <f t="shared" si="7"/>
        <v>0.12487695716365545</v>
      </c>
      <c r="X32" s="88">
        <f t="shared" si="7"/>
        <v>0.12711808635690389</v>
      </c>
      <c r="Y32" s="88">
        <f t="shared" si="7"/>
        <v>0.12954861168606355</v>
      </c>
      <c r="Z32" s="88">
        <f t="shared" si="7"/>
        <v>0.13261181133135752</v>
      </c>
      <c r="AA32" s="88">
        <f t="shared" si="7"/>
        <v>0.1358459896079785</v>
      </c>
      <c r="AB32" s="88">
        <f t="shared" si="7"/>
        <v>0.13894989080794604</v>
      </c>
      <c r="AC32" s="88">
        <f t="shared" si="7"/>
        <v>0.14217171321155253</v>
      </c>
      <c r="AD32" s="88">
        <f t="shared" si="7"/>
        <v>0.1452474207835753</v>
      </c>
    </row>
    <row r="33" spans="1:30" x14ac:dyDescent="0.2">
      <c r="C33" s="83"/>
    </row>
    <row r="34" spans="1:30" x14ac:dyDescent="0.2">
      <c r="C34" s="83"/>
    </row>
    <row r="35" spans="1:30" x14ac:dyDescent="0.2">
      <c r="C35" s="83"/>
    </row>
    <row r="36" spans="1:30" x14ac:dyDescent="0.2">
      <c r="C36" s="83"/>
    </row>
    <row r="39" spans="1:30" ht="15" x14ac:dyDescent="0.25">
      <c r="A39" s="87" t="s">
        <v>160</v>
      </c>
    </row>
    <row r="40" spans="1:30" x14ac:dyDescent="0.2">
      <c r="A40" s="65" t="s">
        <v>140</v>
      </c>
      <c r="B40" s="65" t="s">
        <v>142</v>
      </c>
      <c r="D40" s="80">
        <v>860</v>
      </c>
      <c r="E40" s="80">
        <v>860</v>
      </c>
      <c r="F40" s="80">
        <v>860</v>
      </c>
      <c r="G40" s="80">
        <v>860</v>
      </c>
      <c r="H40" s="80">
        <v>860</v>
      </c>
      <c r="I40" s="80">
        <v>860</v>
      </c>
      <c r="J40" s="80">
        <v>860</v>
      </c>
      <c r="K40" s="80">
        <v>860</v>
      </c>
      <c r="L40" s="80">
        <v>860</v>
      </c>
      <c r="M40" s="80">
        <v>860</v>
      </c>
      <c r="N40" s="80">
        <v>860</v>
      </c>
      <c r="O40" s="80">
        <v>860</v>
      </c>
      <c r="P40" s="80">
        <v>860</v>
      </c>
      <c r="Q40" s="80">
        <v>860</v>
      </c>
      <c r="R40" s="80">
        <v>860</v>
      </c>
      <c r="S40" s="80">
        <v>860</v>
      </c>
      <c r="T40" s="80">
        <v>860</v>
      </c>
      <c r="U40" s="80">
        <v>860</v>
      </c>
      <c r="V40" s="80">
        <v>860</v>
      </c>
      <c r="W40" s="80">
        <v>860</v>
      </c>
      <c r="X40" s="80">
        <v>860</v>
      </c>
      <c r="Y40" s="80">
        <v>860</v>
      </c>
      <c r="Z40" s="80">
        <v>860</v>
      </c>
      <c r="AA40" s="80">
        <v>860</v>
      </c>
      <c r="AB40" s="80">
        <v>860</v>
      </c>
      <c r="AC40" s="80">
        <v>860</v>
      </c>
      <c r="AD40" s="80">
        <v>860</v>
      </c>
    </row>
    <row r="41" spans="1:30" x14ac:dyDescent="0.2">
      <c r="B41" s="65" t="s">
        <v>143</v>
      </c>
      <c r="D41" s="80">
        <v>2260</v>
      </c>
      <c r="E41" s="80">
        <v>2260</v>
      </c>
      <c r="F41" s="80">
        <v>2260</v>
      </c>
      <c r="G41" s="80">
        <v>2260</v>
      </c>
      <c r="H41" s="80">
        <v>2260</v>
      </c>
      <c r="I41" s="80">
        <v>2260</v>
      </c>
      <c r="J41" s="80">
        <v>2260</v>
      </c>
      <c r="K41" s="80">
        <v>2260</v>
      </c>
      <c r="L41" s="80">
        <v>2260</v>
      </c>
      <c r="M41" s="80">
        <v>2260</v>
      </c>
      <c r="N41" s="80">
        <v>2260</v>
      </c>
      <c r="O41" s="80">
        <v>2260</v>
      </c>
      <c r="P41" s="80">
        <v>2260</v>
      </c>
      <c r="Q41" s="80">
        <v>2260</v>
      </c>
      <c r="R41" s="80">
        <v>2260</v>
      </c>
      <c r="S41" s="80">
        <v>2260</v>
      </c>
      <c r="T41" s="80">
        <v>2260</v>
      </c>
      <c r="U41" s="80">
        <v>2260</v>
      </c>
      <c r="V41" s="80">
        <v>2260</v>
      </c>
      <c r="W41" s="80">
        <v>2260</v>
      </c>
      <c r="X41" s="80">
        <v>2260</v>
      </c>
      <c r="Y41" s="80">
        <v>2260</v>
      </c>
      <c r="Z41" s="80">
        <v>2260</v>
      </c>
      <c r="AA41" s="80">
        <v>2260</v>
      </c>
      <c r="AB41" s="80">
        <v>2260</v>
      </c>
      <c r="AC41" s="80">
        <v>2260</v>
      </c>
      <c r="AD41" s="80">
        <v>2260</v>
      </c>
    </row>
    <row r="42" spans="1:30" x14ac:dyDescent="0.2">
      <c r="B42" s="65" t="s">
        <v>146</v>
      </c>
      <c r="D42" s="80">
        <v>1050</v>
      </c>
      <c r="E42" s="80">
        <v>1050</v>
      </c>
      <c r="F42" s="80">
        <v>1126</v>
      </c>
      <c r="G42" s="80">
        <v>1126</v>
      </c>
      <c r="H42" s="80">
        <v>1126</v>
      </c>
      <c r="I42" s="80">
        <v>1256</v>
      </c>
      <c r="J42" s="80">
        <v>1646</v>
      </c>
      <c r="K42" s="80">
        <v>2426</v>
      </c>
      <c r="L42" s="80">
        <v>3206</v>
      </c>
      <c r="M42" s="80">
        <v>3466</v>
      </c>
      <c r="N42" s="80">
        <v>3596</v>
      </c>
      <c r="O42" s="80">
        <v>3726</v>
      </c>
      <c r="P42" s="80">
        <v>3856</v>
      </c>
      <c r="Q42" s="80">
        <v>3986</v>
      </c>
      <c r="R42" s="80">
        <v>4116</v>
      </c>
      <c r="S42" s="80">
        <v>4246</v>
      </c>
      <c r="T42" s="80">
        <v>4376</v>
      </c>
      <c r="U42" s="80">
        <v>4506</v>
      </c>
      <c r="V42" s="80">
        <v>4636</v>
      </c>
      <c r="W42" s="80">
        <v>4896</v>
      </c>
      <c r="X42" s="80">
        <v>5156</v>
      </c>
      <c r="Y42" s="80">
        <v>5416</v>
      </c>
      <c r="Z42" s="80">
        <v>5676</v>
      </c>
      <c r="AA42" s="80">
        <v>6066</v>
      </c>
      <c r="AB42" s="80">
        <v>6456</v>
      </c>
      <c r="AC42" s="80">
        <v>6846</v>
      </c>
      <c r="AD42" s="80">
        <v>7236</v>
      </c>
    </row>
    <row r="43" spans="1:30" x14ac:dyDescent="0.2">
      <c r="B43" s="65" t="s">
        <v>161</v>
      </c>
      <c r="D43" s="80">
        <v>150</v>
      </c>
      <c r="E43" s="80">
        <v>150</v>
      </c>
      <c r="F43" s="80">
        <v>250</v>
      </c>
      <c r="G43" s="80">
        <v>250</v>
      </c>
      <c r="H43" s="80">
        <v>250</v>
      </c>
      <c r="I43" s="80">
        <v>350</v>
      </c>
      <c r="J43" s="80">
        <v>650</v>
      </c>
      <c r="K43" s="80">
        <v>1250</v>
      </c>
      <c r="L43" s="80">
        <v>1850</v>
      </c>
      <c r="M43" s="80">
        <v>1900</v>
      </c>
      <c r="N43" s="80">
        <v>2150</v>
      </c>
      <c r="O43" s="80">
        <v>2250</v>
      </c>
      <c r="P43" s="80">
        <v>2450</v>
      </c>
      <c r="Q43" s="80">
        <v>2600</v>
      </c>
      <c r="R43" s="80">
        <v>2700</v>
      </c>
      <c r="S43" s="80">
        <v>2850</v>
      </c>
      <c r="T43" s="80">
        <v>3000</v>
      </c>
      <c r="U43" s="80">
        <v>3150</v>
      </c>
      <c r="V43" s="80">
        <v>3350</v>
      </c>
      <c r="W43" s="80">
        <v>3650</v>
      </c>
      <c r="X43" s="80">
        <v>3950</v>
      </c>
      <c r="Y43" s="80">
        <v>4200</v>
      </c>
      <c r="Z43" s="80">
        <v>4400</v>
      </c>
      <c r="AA43" s="80">
        <v>4700</v>
      </c>
      <c r="AB43" s="80">
        <v>5000</v>
      </c>
      <c r="AC43" s="80">
        <v>5300</v>
      </c>
      <c r="AD43" s="80">
        <v>5600</v>
      </c>
    </row>
    <row r="44" spans="1:30" x14ac:dyDescent="0.2">
      <c r="B44" s="65" t="s">
        <v>162</v>
      </c>
      <c r="D44" s="80">
        <v>0</v>
      </c>
      <c r="E44" s="80">
        <v>50</v>
      </c>
      <c r="F44" s="80">
        <v>574.25</v>
      </c>
      <c r="G44" s="80">
        <v>1415</v>
      </c>
      <c r="H44" s="80">
        <v>1415</v>
      </c>
      <c r="I44" s="80">
        <v>1690</v>
      </c>
      <c r="J44" s="80">
        <v>1965</v>
      </c>
      <c r="K44" s="80">
        <v>2240</v>
      </c>
      <c r="L44" s="80">
        <v>2790</v>
      </c>
      <c r="M44" s="80">
        <v>3131.4481190242714</v>
      </c>
      <c r="N44" s="80">
        <v>3375.3329666960212</v>
      </c>
      <c r="O44" s="80">
        <v>3517.936174845951</v>
      </c>
      <c r="P44" s="80">
        <v>3717.4473649988095</v>
      </c>
      <c r="Q44" s="80">
        <v>3888.5045641502043</v>
      </c>
      <c r="R44" s="80">
        <v>4031.1077723001335</v>
      </c>
      <c r="S44" s="80">
        <v>4202.1649714515279</v>
      </c>
      <c r="T44" s="80">
        <v>4373.2221706029213</v>
      </c>
      <c r="U44" s="80">
        <v>4544.2793697543166</v>
      </c>
      <c r="V44" s="80">
        <v>4756.7793697543166</v>
      </c>
      <c r="W44" s="80">
        <v>4969.2793697543166</v>
      </c>
      <c r="X44" s="80">
        <v>5181.7793697543166</v>
      </c>
      <c r="Y44" s="80">
        <v>5394.2793697543166</v>
      </c>
      <c r="Z44" s="80">
        <v>5606.7793697543166</v>
      </c>
      <c r="AA44" s="80">
        <v>5819.2793697543166</v>
      </c>
      <c r="AB44" s="80">
        <v>6031.7793697543166</v>
      </c>
      <c r="AC44" s="80">
        <v>6244.2793697543166</v>
      </c>
      <c r="AD44" s="80">
        <v>6456.7793697543166</v>
      </c>
    </row>
    <row r="45" spans="1:30" x14ac:dyDescent="0.2">
      <c r="B45" s="65" t="s">
        <v>163</v>
      </c>
      <c r="D45" s="80">
        <v>0</v>
      </c>
      <c r="E45" s="80">
        <v>200</v>
      </c>
      <c r="F45" s="80">
        <v>2297</v>
      </c>
      <c r="G45" s="80">
        <v>5660</v>
      </c>
      <c r="H45" s="80">
        <v>5660</v>
      </c>
      <c r="I45" s="80">
        <v>6760</v>
      </c>
      <c r="J45" s="80">
        <v>7860</v>
      </c>
      <c r="K45" s="80">
        <v>8960</v>
      </c>
      <c r="L45" s="80">
        <v>11160</v>
      </c>
      <c r="M45" s="80">
        <v>12525.792476097085</v>
      </c>
      <c r="N45" s="80">
        <v>13501.331866784085</v>
      </c>
      <c r="O45" s="80">
        <v>14071.744699383804</v>
      </c>
      <c r="P45" s="80">
        <v>14869.789459995238</v>
      </c>
      <c r="Q45" s="80">
        <v>15554.018256600817</v>
      </c>
      <c r="R45" s="80">
        <v>16124.431089200534</v>
      </c>
      <c r="S45" s="80">
        <v>16808.659885806112</v>
      </c>
      <c r="T45" s="80">
        <v>17492.888682411685</v>
      </c>
      <c r="U45" s="80">
        <v>18177.117479017266</v>
      </c>
      <c r="V45" s="80">
        <v>19027.117479017266</v>
      </c>
      <c r="W45" s="80">
        <v>19877.117479017266</v>
      </c>
      <c r="X45" s="80">
        <v>20727.117479017266</v>
      </c>
      <c r="Y45" s="80">
        <v>21577.117479017266</v>
      </c>
      <c r="Z45" s="80">
        <v>22427.117479017266</v>
      </c>
      <c r="AA45" s="80">
        <v>23277.117479017266</v>
      </c>
      <c r="AB45" s="80">
        <v>24127.117479017266</v>
      </c>
      <c r="AC45" s="80">
        <v>24977.117479017266</v>
      </c>
      <c r="AD45" s="80">
        <v>25827.117479017266</v>
      </c>
    </row>
    <row r="46" spans="1:30" x14ac:dyDescent="0.2">
      <c r="B46" s="65" t="s">
        <v>150</v>
      </c>
      <c r="D46" s="80"/>
      <c r="E46" s="80">
        <f>E45/E44</f>
        <v>4</v>
      </c>
      <c r="F46" s="80">
        <f>(F45-E45)/(F44-E44)</f>
        <v>4</v>
      </c>
      <c r="G46" s="80">
        <f t="shared" ref="G46" si="8">(G45-F45)/(G44-F44)</f>
        <v>4</v>
      </c>
      <c r="H46" s="80" t="s">
        <v>151</v>
      </c>
      <c r="I46" s="80">
        <f t="shared" ref="I46:AD46" si="9">(I45-H45)/(I44-H44)</f>
        <v>4</v>
      </c>
      <c r="J46" s="80">
        <f t="shared" si="9"/>
        <v>4</v>
      </c>
      <c r="K46" s="80">
        <f t="shared" si="9"/>
        <v>4</v>
      </c>
      <c r="L46" s="80">
        <f t="shared" si="9"/>
        <v>4</v>
      </c>
      <c r="M46" s="80">
        <f t="shared" si="9"/>
        <v>4</v>
      </c>
      <c r="N46" s="80">
        <f t="shared" si="9"/>
        <v>4</v>
      </c>
      <c r="O46" s="80">
        <f t="shared" si="9"/>
        <v>4</v>
      </c>
      <c r="P46" s="80">
        <f t="shared" si="9"/>
        <v>4</v>
      </c>
      <c r="Q46" s="80">
        <f t="shared" si="9"/>
        <v>4</v>
      </c>
      <c r="R46" s="80">
        <f t="shared" si="9"/>
        <v>4</v>
      </c>
      <c r="S46" s="80">
        <f t="shared" si="9"/>
        <v>4</v>
      </c>
      <c r="T46" s="80">
        <f t="shared" si="9"/>
        <v>4</v>
      </c>
      <c r="U46" s="80">
        <f t="shared" si="9"/>
        <v>4</v>
      </c>
      <c r="V46" s="80">
        <f t="shared" si="9"/>
        <v>4</v>
      </c>
      <c r="W46" s="80">
        <f t="shared" si="9"/>
        <v>4</v>
      </c>
      <c r="X46" s="80">
        <f t="shared" si="9"/>
        <v>4</v>
      </c>
      <c r="Y46" s="80">
        <f t="shared" si="9"/>
        <v>4</v>
      </c>
      <c r="Z46" s="80">
        <f t="shared" si="9"/>
        <v>4</v>
      </c>
      <c r="AA46" s="80">
        <f t="shared" si="9"/>
        <v>4</v>
      </c>
      <c r="AB46" s="80">
        <f t="shared" si="9"/>
        <v>4</v>
      </c>
      <c r="AC46" s="80">
        <f t="shared" si="9"/>
        <v>4</v>
      </c>
      <c r="AD46" s="80">
        <f t="shared" si="9"/>
        <v>4</v>
      </c>
    </row>
    <row r="47" spans="1:30" x14ac:dyDescent="0.2"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</row>
    <row r="48" spans="1:30" ht="23.25" x14ac:dyDescent="0.35">
      <c r="A48" s="82" t="s">
        <v>164</v>
      </c>
      <c r="B48" s="65" t="s">
        <v>142</v>
      </c>
      <c r="C48" s="68">
        <f>C$21</f>
        <v>1</v>
      </c>
      <c r="D48" s="80">
        <f t="shared" ref="D48:AD52" si="10">D40*$C48</f>
        <v>860</v>
      </c>
      <c r="E48" s="80">
        <f t="shared" si="10"/>
        <v>860</v>
      </c>
      <c r="F48" s="80">
        <f t="shared" si="10"/>
        <v>860</v>
      </c>
      <c r="G48" s="80">
        <f t="shared" si="10"/>
        <v>860</v>
      </c>
      <c r="H48" s="80">
        <f t="shared" si="10"/>
        <v>860</v>
      </c>
      <c r="I48" s="80">
        <f t="shared" si="10"/>
        <v>860</v>
      </c>
      <c r="J48" s="80">
        <f t="shared" si="10"/>
        <v>860</v>
      </c>
      <c r="K48" s="80">
        <f t="shared" si="10"/>
        <v>860</v>
      </c>
      <c r="L48" s="80">
        <f t="shared" si="10"/>
        <v>860</v>
      </c>
      <c r="M48" s="80">
        <f t="shared" si="10"/>
        <v>860</v>
      </c>
      <c r="N48" s="80">
        <f t="shared" si="10"/>
        <v>860</v>
      </c>
      <c r="O48" s="80">
        <f t="shared" si="10"/>
        <v>860</v>
      </c>
      <c r="P48" s="80">
        <f t="shared" si="10"/>
        <v>860</v>
      </c>
      <c r="Q48" s="80">
        <f t="shared" si="10"/>
        <v>860</v>
      </c>
      <c r="R48" s="80">
        <f t="shared" si="10"/>
        <v>860</v>
      </c>
      <c r="S48" s="80">
        <f t="shared" si="10"/>
        <v>860</v>
      </c>
      <c r="T48" s="80">
        <f t="shared" si="10"/>
        <v>860</v>
      </c>
      <c r="U48" s="80">
        <f t="shared" si="10"/>
        <v>860</v>
      </c>
      <c r="V48" s="80">
        <f t="shared" si="10"/>
        <v>860</v>
      </c>
      <c r="W48" s="80">
        <f t="shared" si="10"/>
        <v>860</v>
      </c>
      <c r="X48" s="80">
        <f t="shared" si="10"/>
        <v>860</v>
      </c>
      <c r="Y48" s="80">
        <f t="shared" si="10"/>
        <v>860</v>
      </c>
      <c r="Z48" s="80">
        <f t="shared" si="10"/>
        <v>860</v>
      </c>
      <c r="AA48" s="80">
        <f t="shared" si="10"/>
        <v>860</v>
      </c>
      <c r="AB48" s="80">
        <f t="shared" si="10"/>
        <v>860</v>
      </c>
      <c r="AC48" s="80">
        <f t="shared" si="10"/>
        <v>860</v>
      </c>
      <c r="AD48" s="80">
        <f t="shared" si="10"/>
        <v>860</v>
      </c>
    </row>
    <row r="49" spans="1:30" x14ac:dyDescent="0.2">
      <c r="B49" s="65" t="s">
        <v>143</v>
      </c>
      <c r="C49" s="68">
        <f>C$22</f>
        <v>0.9</v>
      </c>
      <c r="D49" s="80">
        <f t="shared" si="10"/>
        <v>2034</v>
      </c>
      <c r="E49" s="80">
        <f t="shared" si="10"/>
        <v>2034</v>
      </c>
      <c r="F49" s="80">
        <f t="shared" si="10"/>
        <v>2034</v>
      </c>
      <c r="G49" s="80">
        <f t="shared" si="10"/>
        <v>2034</v>
      </c>
      <c r="H49" s="80">
        <f t="shared" si="10"/>
        <v>2034</v>
      </c>
      <c r="I49" s="80">
        <f t="shared" si="10"/>
        <v>2034</v>
      </c>
      <c r="J49" s="80">
        <f t="shared" si="10"/>
        <v>2034</v>
      </c>
      <c r="K49" s="80">
        <f t="shared" si="10"/>
        <v>2034</v>
      </c>
      <c r="L49" s="80">
        <f t="shared" si="10"/>
        <v>2034</v>
      </c>
      <c r="M49" s="80">
        <f t="shared" si="10"/>
        <v>2034</v>
      </c>
      <c r="N49" s="80">
        <f t="shared" si="10"/>
        <v>2034</v>
      </c>
      <c r="O49" s="80">
        <f t="shared" si="10"/>
        <v>2034</v>
      </c>
      <c r="P49" s="80">
        <f t="shared" si="10"/>
        <v>2034</v>
      </c>
      <c r="Q49" s="80">
        <f t="shared" si="10"/>
        <v>2034</v>
      </c>
      <c r="R49" s="80">
        <f t="shared" si="10"/>
        <v>2034</v>
      </c>
      <c r="S49" s="80">
        <f t="shared" si="10"/>
        <v>2034</v>
      </c>
      <c r="T49" s="80">
        <f t="shared" si="10"/>
        <v>2034</v>
      </c>
      <c r="U49" s="80">
        <f t="shared" si="10"/>
        <v>2034</v>
      </c>
      <c r="V49" s="80">
        <f t="shared" si="10"/>
        <v>2034</v>
      </c>
      <c r="W49" s="80">
        <f t="shared" si="10"/>
        <v>2034</v>
      </c>
      <c r="X49" s="80">
        <f t="shared" si="10"/>
        <v>2034</v>
      </c>
      <c r="Y49" s="80">
        <f t="shared" si="10"/>
        <v>2034</v>
      </c>
      <c r="Z49" s="80">
        <f t="shared" si="10"/>
        <v>2034</v>
      </c>
      <c r="AA49" s="80">
        <f t="shared" si="10"/>
        <v>2034</v>
      </c>
      <c r="AB49" s="80">
        <f t="shared" si="10"/>
        <v>2034</v>
      </c>
      <c r="AC49" s="80">
        <f t="shared" si="10"/>
        <v>2034</v>
      </c>
      <c r="AD49" s="80">
        <f t="shared" si="10"/>
        <v>2034</v>
      </c>
    </row>
    <row r="50" spans="1:30" x14ac:dyDescent="0.2">
      <c r="B50" s="65" t="s">
        <v>146</v>
      </c>
      <c r="C50" s="68">
        <f>C$25</f>
        <v>0.15333333333333329</v>
      </c>
      <c r="D50" s="80">
        <f t="shared" si="10"/>
        <v>160.99999999999997</v>
      </c>
      <c r="E50" s="80">
        <f t="shared" si="10"/>
        <v>160.99999999999997</v>
      </c>
      <c r="F50" s="80">
        <f t="shared" si="10"/>
        <v>172.65333333333328</v>
      </c>
      <c r="G50" s="80">
        <f t="shared" si="10"/>
        <v>172.65333333333328</v>
      </c>
      <c r="H50" s="80">
        <f t="shared" si="10"/>
        <v>172.65333333333328</v>
      </c>
      <c r="I50" s="80">
        <f t="shared" si="10"/>
        <v>192.58666666666662</v>
      </c>
      <c r="J50" s="80">
        <f t="shared" si="10"/>
        <v>252.3866666666666</v>
      </c>
      <c r="K50" s="80">
        <f t="shared" si="10"/>
        <v>371.98666666666657</v>
      </c>
      <c r="L50" s="80">
        <f t="shared" si="10"/>
        <v>491.58666666666653</v>
      </c>
      <c r="M50" s="80">
        <f t="shared" si="10"/>
        <v>531.45333333333315</v>
      </c>
      <c r="N50" s="80">
        <f t="shared" si="10"/>
        <v>551.38666666666654</v>
      </c>
      <c r="O50" s="80">
        <f t="shared" si="10"/>
        <v>571.31999999999982</v>
      </c>
      <c r="P50" s="80">
        <f t="shared" si="10"/>
        <v>591.25333333333322</v>
      </c>
      <c r="Q50" s="80">
        <f t="shared" si="10"/>
        <v>611.1866666666665</v>
      </c>
      <c r="R50" s="80">
        <f t="shared" si="10"/>
        <v>631.11999999999989</v>
      </c>
      <c r="S50" s="80">
        <f t="shared" si="10"/>
        <v>651.05333333333317</v>
      </c>
      <c r="T50" s="80">
        <f t="shared" si="10"/>
        <v>670.98666666666645</v>
      </c>
      <c r="U50" s="80">
        <f t="shared" si="10"/>
        <v>690.91999999999985</v>
      </c>
      <c r="V50" s="80">
        <f t="shared" si="10"/>
        <v>710.85333333333313</v>
      </c>
      <c r="W50" s="80">
        <f t="shared" si="10"/>
        <v>750.7199999999998</v>
      </c>
      <c r="X50" s="80">
        <f t="shared" si="10"/>
        <v>790.58666666666647</v>
      </c>
      <c r="Y50" s="80">
        <f t="shared" si="10"/>
        <v>830.45333333333315</v>
      </c>
      <c r="Z50" s="80">
        <f t="shared" si="10"/>
        <v>870.31999999999982</v>
      </c>
      <c r="AA50" s="80">
        <f t="shared" si="10"/>
        <v>930.11999999999978</v>
      </c>
      <c r="AB50" s="80">
        <f t="shared" si="10"/>
        <v>989.91999999999973</v>
      </c>
      <c r="AC50" s="80">
        <f t="shared" si="10"/>
        <v>1049.7199999999998</v>
      </c>
      <c r="AD50" s="80">
        <f t="shared" si="10"/>
        <v>1109.5199999999998</v>
      </c>
    </row>
    <row r="51" spans="1:30" x14ac:dyDescent="0.2">
      <c r="B51" s="65" t="s">
        <v>165</v>
      </c>
      <c r="C51" s="68">
        <f>C$26</f>
        <v>0.14000000000000001</v>
      </c>
      <c r="D51" s="80">
        <f t="shared" si="10"/>
        <v>21.000000000000004</v>
      </c>
      <c r="E51" s="80">
        <f t="shared" si="10"/>
        <v>21.000000000000004</v>
      </c>
      <c r="F51" s="80">
        <f t="shared" si="10"/>
        <v>35</v>
      </c>
      <c r="G51" s="80">
        <f t="shared" si="10"/>
        <v>35</v>
      </c>
      <c r="H51" s="80">
        <f t="shared" si="10"/>
        <v>35</v>
      </c>
      <c r="I51" s="80">
        <f t="shared" si="10"/>
        <v>49.000000000000007</v>
      </c>
      <c r="J51" s="80">
        <f t="shared" si="10"/>
        <v>91.000000000000014</v>
      </c>
      <c r="K51" s="80">
        <f t="shared" si="10"/>
        <v>175.00000000000003</v>
      </c>
      <c r="L51" s="80">
        <f t="shared" si="10"/>
        <v>259</v>
      </c>
      <c r="M51" s="80">
        <f t="shared" si="10"/>
        <v>266</v>
      </c>
      <c r="N51" s="80">
        <f t="shared" si="10"/>
        <v>301.00000000000006</v>
      </c>
      <c r="O51" s="80">
        <f t="shared" si="10"/>
        <v>315.00000000000006</v>
      </c>
      <c r="P51" s="80">
        <f t="shared" si="10"/>
        <v>343.00000000000006</v>
      </c>
      <c r="Q51" s="80">
        <f t="shared" si="10"/>
        <v>364.00000000000006</v>
      </c>
      <c r="R51" s="80">
        <f t="shared" si="10"/>
        <v>378.00000000000006</v>
      </c>
      <c r="S51" s="80">
        <f t="shared" si="10"/>
        <v>399.00000000000006</v>
      </c>
      <c r="T51" s="80">
        <f t="shared" si="10"/>
        <v>420.00000000000006</v>
      </c>
      <c r="U51" s="80">
        <f t="shared" si="10"/>
        <v>441.00000000000006</v>
      </c>
      <c r="V51" s="80">
        <f t="shared" si="10"/>
        <v>469.00000000000006</v>
      </c>
      <c r="W51" s="80">
        <f t="shared" si="10"/>
        <v>511.00000000000006</v>
      </c>
      <c r="X51" s="80">
        <f t="shared" si="10"/>
        <v>553</v>
      </c>
      <c r="Y51" s="80">
        <f t="shared" si="10"/>
        <v>588</v>
      </c>
      <c r="Z51" s="80">
        <f t="shared" si="10"/>
        <v>616.00000000000011</v>
      </c>
      <c r="AA51" s="80">
        <f t="shared" si="10"/>
        <v>658.00000000000011</v>
      </c>
      <c r="AB51" s="80">
        <f t="shared" si="10"/>
        <v>700.00000000000011</v>
      </c>
      <c r="AC51" s="80">
        <f t="shared" si="10"/>
        <v>742.00000000000011</v>
      </c>
      <c r="AD51" s="80">
        <f t="shared" si="10"/>
        <v>784.00000000000011</v>
      </c>
    </row>
    <row r="52" spans="1:30" x14ac:dyDescent="0.2">
      <c r="B52" s="65" t="s">
        <v>166</v>
      </c>
      <c r="C52" s="89">
        <f>C$27</f>
        <v>0.92500000000000004</v>
      </c>
      <c r="D52" s="80">
        <f t="shared" si="10"/>
        <v>0</v>
      </c>
      <c r="E52" s="80">
        <f t="shared" si="10"/>
        <v>46.25</v>
      </c>
      <c r="F52" s="80">
        <f t="shared" si="10"/>
        <v>531.18124999999998</v>
      </c>
      <c r="G52" s="80">
        <f t="shared" si="10"/>
        <v>1308.875</v>
      </c>
      <c r="H52" s="80">
        <f t="shared" si="10"/>
        <v>1308.875</v>
      </c>
      <c r="I52" s="80">
        <f t="shared" si="10"/>
        <v>1563.25</v>
      </c>
      <c r="J52" s="80">
        <f t="shared" si="10"/>
        <v>1817.625</v>
      </c>
      <c r="K52" s="80">
        <f t="shared" si="10"/>
        <v>2072</v>
      </c>
      <c r="L52" s="80">
        <f t="shared" si="10"/>
        <v>2580.75</v>
      </c>
      <c r="M52" s="80">
        <f t="shared" si="10"/>
        <v>2896.5895100974512</v>
      </c>
      <c r="N52" s="80">
        <f t="shared" si="10"/>
        <v>3122.1829941938199</v>
      </c>
      <c r="O52" s="80">
        <f t="shared" si="10"/>
        <v>3254.0909617325046</v>
      </c>
      <c r="P52" s="80">
        <f t="shared" si="10"/>
        <v>3438.638812623899</v>
      </c>
      <c r="Q52" s="80">
        <f t="shared" si="10"/>
        <v>3596.8667218389392</v>
      </c>
      <c r="R52" s="80">
        <f t="shared" si="10"/>
        <v>3728.7746893776239</v>
      </c>
      <c r="S52" s="80">
        <f t="shared" si="10"/>
        <v>3887.0025985926636</v>
      </c>
      <c r="T52" s="80">
        <f t="shared" si="10"/>
        <v>4045.2305078077025</v>
      </c>
      <c r="U52" s="80">
        <f t="shared" si="10"/>
        <v>4203.4584170227427</v>
      </c>
      <c r="V52" s="80">
        <f t="shared" si="10"/>
        <v>4400.0209170227427</v>
      </c>
      <c r="W52" s="80">
        <f t="shared" si="10"/>
        <v>4596.5834170227427</v>
      </c>
      <c r="X52" s="80">
        <f t="shared" si="10"/>
        <v>4793.1459170227427</v>
      </c>
      <c r="Y52" s="80">
        <f t="shared" si="10"/>
        <v>4989.7084170227427</v>
      </c>
      <c r="Z52" s="80">
        <f t="shared" si="10"/>
        <v>5186.2709170227427</v>
      </c>
      <c r="AA52" s="80">
        <f t="shared" si="10"/>
        <v>5382.8334170227427</v>
      </c>
      <c r="AB52" s="80">
        <f t="shared" si="10"/>
        <v>5579.3959170227427</v>
      </c>
      <c r="AC52" s="80">
        <f t="shared" si="10"/>
        <v>5775.9584170227436</v>
      </c>
      <c r="AD52" s="80">
        <f t="shared" si="10"/>
        <v>5972.5209170227436</v>
      </c>
    </row>
    <row r="57" spans="1:30" ht="15" x14ac:dyDescent="0.25">
      <c r="A57" s="87"/>
    </row>
    <row r="58" spans="1:30" x14ac:dyDescent="0.2">
      <c r="A58" s="65" t="s">
        <v>140</v>
      </c>
      <c r="B58" s="65" t="s">
        <v>142</v>
      </c>
      <c r="D58" s="80">
        <v>0</v>
      </c>
      <c r="E58" s="80">
        <v>0</v>
      </c>
      <c r="F58" s="80">
        <v>0</v>
      </c>
      <c r="G58" s="80">
        <v>0</v>
      </c>
      <c r="H58" s="80">
        <v>0</v>
      </c>
      <c r="I58" s="80">
        <v>0</v>
      </c>
      <c r="J58" s="80">
        <v>0</v>
      </c>
      <c r="K58" s="80">
        <v>0</v>
      </c>
      <c r="L58" s="80">
        <v>0</v>
      </c>
      <c r="M58" s="80">
        <v>0</v>
      </c>
      <c r="N58" s="80">
        <v>0</v>
      </c>
      <c r="O58" s="80">
        <v>0</v>
      </c>
      <c r="P58" s="80">
        <v>0</v>
      </c>
      <c r="Q58" s="80">
        <v>0</v>
      </c>
      <c r="R58" s="80">
        <v>0</v>
      </c>
      <c r="S58" s="80">
        <v>0</v>
      </c>
      <c r="T58" s="80">
        <v>0</v>
      </c>
      <c r="U58" s="80">
        <v>0</v>
      </c>
      <c r="V58" s="80">
        <v>0</v>
      </c>
      <c r="W58" s="80">
        <v>0</v>
      </c>
      <c r="X58" s="80">
        <v>0</v>
      </c>
      <c r="Y58" s="80">
        <v>0</v>
      </c>
      <c r="Z58" s="80">
        <v>0</v>
      </c>
      <c r="AA58" s="80">
        <v>0</v>
      </c>
      <c r="AB58" s="80">
        <v>0</v>
      </c>
      <c r="AC58" s="80">
        <v>0</v>
      </c>
      <c r="AD58" s="80">
        <v>0</v>
      </c>
    </row>
    <row r="59" spans="1:30" x14ac:dyDescent="0.2">
      <c r="B59" s="65" t="s">
        <v>143</v>
      </c>
      <c r="D59" s="80">
        <v>3120</v>
      </c>
      <c r="E59" s="80">
        <v>3120</v>
      </c>
      <c r="F59" s="80">
        <v>3120</v>
      </c>
      <c r="G59" s="80">
        <v>3120</v>
      </c>
      <c r="H59" s="80">
        <v>3120</v>
      </c>
      <c r="I59" s="80">
        <v>3120</v>
      </c>
      <c r="J59" s="80">
        <v>3120</v>
      </c>
      <c r="K59" s="80">
        <v>3120</v>
      </c>
      <c r="L59" s="80">
        <v>3120</v>
      </c>
      <c r="M59" s="80">
        <v>3120</v>
      </c>
      <c r="N59" s="80">
        <v>3120</v>
      </c>
      <c r="O59" s="80">
        <v>3120</v>
      </c>
      <c r="P59" s="80">
        <v>3120</v>
      </c>
      <c r="Q59" s="80">
        <v>3120</v>
      </c>
      <c r="R59" s="80">
        <v>3120</v>
      </c>
      <c r="S59" s="80">
        <v>3120</v>
      </c>
      <c r="T59" s="80">
        <v>3120</v>
      </c>
      <c r="U59" s="80">
        <v>3120</v>
      </c>
      <c r="V59" s="80">
        <v>3120</v>
      </c>
      <c r="W59" s="80">
        <v>3120</v>
      </c>
      <c r="X59" s="80">
        <v>3120</v>
      </c>
      <c r="Y59" s="80">
        <v>3120</v>
      </c>
      <c r="Z59" s="80">
        <v>3120</v>
      </c>
      <c r="AA59" s="80">
        <v>3120</v>
      </c>
      <c r="AB59" s="80">
        <v>3120</v>
      </c>
      <c r="AC59" s="80">
        <v>3120</v>
      </c>
      <c r="AD59" s="80">
        <v>3120</v>
      </c>
    </row>
    <row r="60" spans="1:30" x14ac:dyDescent="0.2">
      <c r="B60" s="65" t="s">
        <v>146</v>
      </c>
      <c r="D60" s="80">
        <v>1050</v>
      </c>
      <c r="E60" s="80">
        <v>1050</v>
      </c>
      <c r="F60" s="80">
        <v>1126</v>
      </c>
      <c r="G60" s="80">
        <v>1126</v>
      </c>
      <c r="H60" s="80">
        <v>1126</v>
      </c>
      <c r="I60" s="80">
        <v>1256</v>
      </c>
      <c r="J60" s="80">
        <v>1646</v>
      </c>
      <c r="K60" s="80">
        <v>2426</v>
      </c>
      <c r="L60" s="80">
        <v>3206</v>
      </c>
      <c r="M60" s="80">
        <v>3466</v>
      </c>
      <c r="N60" s="80">
        <v>3596</v>
      </c>
      <c r="O60" s="80">
        <v>3726</v>
      </c>
      <c r="P60" s="80">
        <v>3856</v>
      </c>
      <c r="Q60" s="80">
        <v>3986</v>
      </c>
      <c r="R60" s="80">
        <v>4116</v>
      </c>
      <c r="S60" s="80">
        <v>4246</v>
      </c>
      <c r="T60" s="80">
        <v>4376</v>
      </c>
      <c r="U60" s="80">
        <v>5506</v>
      </c>
      <c r="V60" s="80">
        <v>5636</v>
      </c>
      <c r="W60" s="80">
        <v>5896</v>
      </c>
      <c r="X60" s="80">
        <v>6156</v>
      </c>
      <c r="Y60" s="80">
        <v>6416</v>
      </c>
      <c r="Z60" s="80">
        <v>6676</v>
      </c>
      <c r="AA60" s="80">
        <v>7066</v>
      </c>
      <c r="AB60" s="80">
        <v>7456</v>
      </c>
      <c r="AC60" s="80">
        <v>7846</v>
      </c>
      <c r="AD60" s="80">
        <v>8236</v>
      </c>
    </row>
    <row r="61" spans="1:30" x14ac:dyDescent="0.2">
      <c r="B61" s="65" t="s">
        <v>161</v>
      </c>
      <c r="D61" s="80">
        <v>150</v>
      </c>
      <c r="E61" s="80">
        <v>150</v>
      </c>
      <c r="F61" s="80">
        <v>250</v>
      </c>
      <c r="G61" s="80">
        <v>250</v>
      </c>
      <c r="H61" s="80">
        <v>250</v>
      </c>
      <c r="I61" s="80">
        <v>350</v>
      </c>
      <c r="J61" s="80">
        <v>650</v>
      </c>
      <c r="K61" s="80">
        <v>1250</v>
      </c>
      <c r="L61" s="80">
        <v>1850</v>
      </c>
      <c r="M61" s="80">
        <v>1900</v>
      </c>
      <c r="N61" s="80">
        <v>2150</v>
      </c>
      <c r="O61" s="80">
        <v>2250</v>
      </c>
      <c r="P61" s="80">
        <v>2450</v>
      </c>
      <c r="Q61" s="80">
        <v>2600</v>
      </c>
      <c r="R61" s="80">
        <v>2700</v>
      </c>
      <c r="S61" s="80">
        <v>2850</v>
      </c>
      <c r="T61" s="80">
        <v>3000</v>
      </c>
      <c r="U61" s="80">
        <v>3250</v>
      </c>
      <c r="V61" s="80">
        <v>3500</v>
      </c>
      <c r="W61" s="80">
        <v>3900</v>
      </c>
      <c r="X61" s="80">
        <v>4300</v>
      </c>
      <c r="Y61" s="80">
        <v>4650</v>
      </c>
      <c r="Z61" s="80">
        <v>4900</v>
      </c>
      <c r="AA61" s="80">
        <v>5300</v>
      </c>
      <c r="AB61" s="80">
        <v>5700</v>
      </c>
      <c r="AC61" s="80">
        <v>6100</v>
      </c>
      <c r="AD61" s="80">
        <v>6500</v>
      </c>
    </row>
    <row r="62" spans="1:30" x14ac:dyDescent="0.2">
      <c r="B62" s="65" t="s">
        <v>167</v>
      </c>
      <c r="D62" s="80">
        <v>0</v>
      </c>
      <c r="E62" s="80">
        <v>50</v>
      </c>
      <c r="F62" s="80">
        <v>574.25</v>
      </c>
      <c r="G62" s="80">
        <v>1415</v>
      </c>
      <c r="H62" s="80">
        <v>1415</v>
      </c>
      <c r="I62" s="80">
        <v>1690</v>
      </c>
      <c r="J62" s="80">
        <v>1965</v>
      </c>
      <c r="K62" s="80">
        <v>2240</v>
      </c>
      <c r="L62" s="80">
        <v>2790</v>
      </c>
      <c r="M62" s="80">
        <v>3131.4481190242714</v>
      </c>
      <c r="N62" s="80">
        <v>3375.3329666960212</v>
      </c>
      <c r="O62" s="80">
        <v>3517.936174845951</v>
      </c>
      <c r="P62" s="80">
        <v>3717.4473649988095</v>
      </c>
      <c r="Q62" s="80">
        <v>3888.5045641502043</v>
      </c>
      <c r="R62" s="80">
        <v>4031.1077723001335</v>
      </c>
      <c r="S62" s="80">
        <v>4202.1649714515279</v>
      </c>
      <c r="T62" s="80">
        <v>4373.2221706029213</v>
      </c>
      <c r="U62" s="80">
        <v>5197.1930723052246</v>
      </c>
      <c r="V62" s="80">
        <v>5441.7651292355913</v>
      </c>
      <c r="W62" s="80">
        <v>5696.1222450401692</v>
      </c>
      <c r="X62" s="80">
        <v>5949.9983626346511</v>
      </c>
      <c r="Y62" s="80">
        <v>6207.6846407759222</v>
      </c>
      <c r="Z62" s="80">
        <v>6441.4527574708191</v>
      </c>
      <c r="AA62" s="80">
        <v>6684.1174704051537</v>
      </c>
      <c r="AB62" s="80">
        <v>6926.8583614252602</v>
      </c>
      <c r="AC62" s="80">
        <v>7169.6624477682944</v>
      </c>
      <c r="AD62" s="80">
        <v>7412.51953822839</v>
      </c>
    </row>
    <row r="63" spans="1:30" x14ac:dyDescent="0.2">
      <c r="B63" s="65" t="s">
        <v>163</v>
      </c>
      <c r="D63" s="80">
        <v>0</v>
      </c>
      <c r="E63" s="80">
        <v>200</v>
      </c>
      <c r="F63" s="80">
        <v>2297</v>
      </c>
      <c r="G63" s="80">
        <v>5660</v>
      </c>
      <c r="H63" s="80">
        <v>5660</v>
      </c>
      <c r="I63" s="80">
        <v>6760</v>
      </c>
      <c r="J63" s="80">
        <v>7860</v>
      </c>
      <c r="K63" s="80">
        <v>8960</v>
      </c>
      <c r="L63" s="80">
        <v>11160</v>
      </c>
      <c r="M63" s="80">
        <v>12525.792476097085</v>
      </c>
      <c r="N63" s="80">
        <v>13501.331866784085</v>
      </c>
      <c r="O63" s="80">
        <v>14071.744699383804</v>
      </c>
      <c r="P63" s="80">
        <v>16066.85660091239</v>
      </c>
      <c r="Q63" s="80">
        <v>17777.428592426339</v>
      </c>
      <c r="R63" s="80">
        <v>19203.460673925631</v>
      </c>
      <c r="S63" s="80">
        <v>20914.032665439576</v>
      </c>
      <c r="T63" s="80">
        <v>22624.60465695351</v>
      </c>
      <c r="U63" s="80">
        <v>30864.31367397654</v>
      </c>
      <c r="V63" s="80">
        <v>33310.034243280206</v>
      </c>
      <c r="W63" s="80">
        <v>35853.605401325985</v>
      </c>
      <c r="X63" s="80">
        <v>38392.366577270805</v>
      </c>
      <c r="Y63" s="80">
        <v>40969.229358683515</v>
      </c>
      <c r="Z63" s="80">
        <v>43306.910525632484</v>
      </c>
      <c r="AA63" s="80">
        <v>45733.557654975833</v>
      </c>
      <c r="AB63" s="80">
        <v>48160.966565176896</v>
      </c>
      <c r="AC63" s="80">
        <v>50589.007428607241</v>
      </c>
      <c r="AD63" s="80">
        <v>53017.578333208192</v>
      </c>
    </row>
    <row r="64" spans="1:30" x14ac:dyDescent="0.2">
      <c r="B64" s="65" t="s">
        <v>150</v>
      </c>
      <c r="D64" s="80"/>
      <c r="E64" s="80">
        <f>E63/E62</f>
        <v>4</v>
      </c>
      <c r="F64" s="80">
        <f>(F63-E63)/(F62-E62)</f>
        <v>4</v>
      </c>
      <c r="G64" s="80">
        <f t="shared" ref="G64" si="11">(G63-F63)/(G62-F62)</f>
        <v>4</v>
      </c>
      <c r="H64" s="80" t="s">
        <v>151</v>
      </c>
      <c r="I64" s="80">
        <f t="shared" ref="I64:AD64" si="12">(I63-H63)/(I62-H62)</f>
        <v>4</v>
      </c>
      <c r="J64" s="80">
        <f t="shared" si="12"/>
        <v>4</v>
      </c>
      <c r="K64" s="80">
        <f t="shared" si="12"/>
        <v>4</v>
      </c>
      <c r="L64" s="80">
        <f t="shared" si="12"/>
        <v>4</v>
      </c>
      <c r="M64" s="80">
        <f t="shared" si="12"/>
        <v>4</v>
      </c>
      <c r="N64" s="80">
        <f t="shared" si="12"/>
        <v>4</v>
      </c>
      <c r="O64" s="80">
        <f t="shared" si="12"/>
        <v>4</v>
      </c>
      <c r="P64" s="80">
        <f t="shared" si="12"/>
        <v>10.000000000000005</v>
      </c>
      <c r="Q64" s="80">
        <f t="shared" si="12"/>
        <v>10.000000000000005</v>
      </c>
      <c r="R64" s="80">
        <f t="shared" si="12"/>
        <v>9.9999999999999929</v>
      </c>
      <c r="S64" s="80">
        <f t="shared" si="12"/>
        <v>10.000000000000011</v>
      </c>
      <c r="T64" s="80">
        <f t="shared" si="12"/>
        <v>10</v>
      </c>
      <c r="U64" s="80">
        <f t="shared" si="12"/>
        <v>9.9999999999999964</v>
      </c>
      <c r="V64" s="80">
        <f t="shared" si="12"/>
        <v>10</v>
      </c>
      <c r="W64" s="80">
        <f t="shared" si="12"/>
        <v>10</v>
      </c>
      <c r="X64" s="80">
        <f t="shared" si="12"/>
        <v>10</v>
      </c>
      <c r="Y64" s="80">
        <f t="shared" si="12"/>
        <v>10</v>
      </c>
      <c r="Z64" s="80">
        <f t="shared" si="12"/>
        <v>10</v>
      </c>
      <c r="AA64" s="80">
        <f t="shared" si="12"/>
        <v>10.000000000000014</v>
      </c>
      <c r="AB64" s="80">
        <f t="shared" si="12"/>
        <v>9.9999999999999858</v>
      </c>
      <c r="AC64" s="80">
        <f t="shared" si="12"/>
        <v>10.000000000000014</v>
      </c>
      <c r="AD64" s="80">
        <f t="shared" si="12"/>
        <v>9.9999999999999769</v>
      </c>
    </row>
    <row r="65" spans="1:30" x14ac:dyDescent="0.2"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80"/>
      <c r="AD65" s="80"/>
    </row>
    <row r="66" spans="1:30" ht="23.25" x14ac:dyDescent="0.35">
      <c r="A66" s="82" t="s">
        <v>172</v>
      </c>
      <c r="B66" s="65" t="s">
        <v>142</v>
      </c>
      <c r="C66" s="68">
        <f>C$21</f>
        <v>1</v>
      </c>
      <c r="D66" s="80">
        <f t="shared" ref="D66:AD68" si="13">D58*$C66</f>
        <v>0</v>
      </c>
      <c r="E66" s="80">
        <f t="shared" si="13"/>
        <v>0</v>
      </c>
      <c r="F66" s="80">
        <f t="shared" si="13"/>
        <v>0</v>
      </c>
      <c r="G66" s="80">
        <f t="shared" si="13"/>
        <v>0</v>
      </c>
      <c r="H66" s="80">
        <f t="shared" si="13"/>
        <v>0</v>
      </c>
      <c r="I66" s="80">
        <f t="shared" si="13"/>
        <v>0</v>
      </c>
      <c r="J66" s="80">
        <f t="shared" si="13"/>
        <v>0</v>
      </c>
      <c r="K66" s="80">
        <f t="shared" si="13"/>
        <v>0</v>
      </c>
      <c r="L66" s="80">
        <f t="shared" si="13"/>
        <v>0</v>
      </c>
      <c r="M66" s="80">
        <f t="shared" si="13"/>
        <v>0</v>
      </c>
      <c r="N66" s="80">
        <f t="shared" si="13"/>
        <v>0</v>
      </c>
      <c r="O66" s="80">
        <f t="shared" si="13"/>
        <v>0</v>
      </c>
      <c r="P66" s="80">
        <f t="shared" si="13"/>
        <v>0</v>
      </c>
      <c r="Q66" s="80">
        <f t="shared" si="13"/>
        <v>0</v>
      </c>
      <c r="R66" s="80">
        <f t="shared" si="13"/>
        <v>0</v>
      </c>
      <c r="S66" s="80">
        <f t="shared" si="13"/>
        <v>0</v>
      </c>
      <c r="T66" s="80">
        <f t="shared" si="13"/>
        <v>0</v>
      </c>
      <c r="U66" s="80">
        <f t="shared" si="13"/>
        <v>0</v>
      </c>
      <c r="V66" s="80">
        <f t="shared" si="13"/>
        <v>0</v>
      </c>
      <c r="W66" s="80">
        <f t="shared" si="13"/>
        <v>0</v>
      </c>
      <c r="X66" s="80">
        <f t="shared" si="13"/>
        <v>0</v>
      </c>
      <c r="Y66" s="80">
        <f t="shared" si="13"/>
        <v>0</v>
      </c>
      <c r="Z66" s="80">
        <f t="shared" si="13"/>
        <v>0</v>
      </c>
      <c r="AA66" s="80">
        <f t="shared" si="13"/>
        <v>0</v>
      </c>
      <c r="AB66" s="80">
        <f t="shared" si="13"/>
        <v>0</v>
      </c>
      <c r="AC66" s="80">
        <f t="shared" si="13"/>
        <v>0</v>
      </c>
      <c r="AD66" s="80">
        <f t="shared" si="13"/>
        <v>0</v>
      </c>
    </row>
    <row r="67" spans="1:30" x14ac:dyDescent="0.2">
      <c r="B67" s="65" t="s">
        <v>143</v>
      </c>
      <c r="C67" s="68">
        <f>C$22</f>
        <v>0.9</v>
      </c>
      <c r="D67" s="80">
        <f t="shared" si="13"/>
        <v>2808</v>
      </c>
      <c r="E67" s="80">
        <f t="shared" si="13"/>
        <v>2808</v>
      </c>
      <c r="F67" s="80">
        <f t="shared" si="13"/>
        <v>2808</v>
      </c>
      <c r="G67" s="80">
        <f t="shared" si="13"/>
        <v>2808</v>
      </c>
      <c r="H67" s="80">
        <f t="shared" si="13"/>
        <v>2808</v>
      </c>
      <c r="I67" s="80">
        <f t="shared" si="13"/>
        <v>2808</v>
      </c>
      <c r="J67" s="80">
        <f t="shared" si="13"/>
        <v>2808</v>
      </c>
      <c r="K67" s="80">
        <f t="shared" si="13"/>
        <v>2808</v>
      </c>
      <c r="L67" s="80">
        <f t="shared" si="13"/>
        <v>2808</v>
      </c>
      <c r="M67" s="80">
        <f t="shared" si="13"/>
        <v>2808</v>
      </c>
      <c r="N67" s="80">
        <f t="shared" si="13"/>
        <v>2808</v>
      </c>
      <c r="O67" s="80">
        <f t="shared" si="13"/>
        <v>2808</v>
      </c>
      <c r="P67" s="80">
        <f t="shared" si="13"/>
        <v>2808</v>
      </c>
      <c r="Q67" s="80">
        <f t="shared" si="13"/>
        <v>2808</v>
      </c>
      <c r="R67" s="80">
        <f t="shared" si="13"/>
        <v>2808</v>
      </c>
      <c r="S67" s="80">
        <f t="shared" si="13"/>
        <v>2808</v>
      </c>
      <c r="T67" s="80">
        <f t="shared" si="13"/>
        <v>2808</v>
      </c>
      <c r="U67" s="80">
        <f t="shared" si="13"/>
        <v>2808</v>
      </c>
      <c r="V67" s="80">
        <f t="shared" si="13"/>
        <v>2808</v>
      </c>
      <c r="W67" s="80">
        <f t="shared" si="13"/>
        <v>2808</v>
      </c>
      <c r="X67" s="80">
        <f t="shared" si="13"/>
        <v>2808</v>
      </c>
      <c r="Y67" s="80">
        <f t="shared" si="13"/>
        <v>2808</v>
      </c>
      <c r="Z67" s="80">
        <f t="shared" si="13"/>
        <v>2808</v>
      </c>
      <c r="AA67" s="80">
        <f t="shared" si="13"/>
        <v>2808</v>
      </c>
      <c r="AB67" s="80">
        <f t="shared" si="13"/>
        <v>2808</v>
      </c>
      <c r="AC67" s="80">
        <f t="shared" si="13"/>
        <v>2808</v>
      </c>
      <c r="AD67" s="80">
        <f t="shared" si="13"/>
        <v>2808</v>
      </c>
    </row>
    <row r="68" spans="1:30" x14ac:dyDescent="0.2">
      <c r="B68" s="90" t="s">
        <v>146</v>
      </c>
      <c r="C68" s="91">
        <f>C$25</f>
        <v>0.15333333333333329</v>
      </c>
      <c r="D68" s="80">
        <f t="shared" si="13"/>
        <v>160.99999999999997</v>
      </c>
      <c r="E68" s="80">
        <f t="shared" si="13"/>
        <v>160.99999999999997</v>
      </c>
      <c r="F68" s="80">
        <f t="shared" si="13"/>
        <v>172.65333333333328</v>
      </c>
      <c r="G68" s="80">
        <f t="shared" si="13"/>
        <v>172.65333333333328</v>
      </c>
      <c r="H68" s="80">
        <f t="shared" si="13"/>
        <v>172.65333333333328</v>
      </c>
      <c r="I68" s="80">
        <f t="shared" si="13"/>
        <v>192.58666666666662</v>
      </c>
      <c r="J68" s="80">
        <f t="shared" si="13"/>
        <v>252.3866666666666</v>
      </c>
      <c r="K68" s="80">
        <f t="shared" si="13"/>
        <v>371.98666666666657</v>
      </c>
      <c r="L68" s="80">
        <f t="shared" si="13"/>
        <v>491.58666666666653</v>
      </c>
      <c r="M68" s="80">
        <f t="shared" si="13"/>
        <v>531.45333333333315</v>
      </c>
      <c r="N68" s="80">
        <f t="shared" si="13"/>
        <v>551.38666666666654</v>
      </c>
      <c r="O68" s="80">
        <f t="shared" si="13"/>
        <v>571.31999999999982</v>
      </c>
      <c r="P68" s="80">
        <f t="shared" si="13"/>
        <v>591.25333333333322</v>
      </c>
      <c r="Q68" s="80">
        <f t="shared" si="13"/>
        <v>611.1866666666665</v>
      </c>
      <c r="R68" s="80">
        <f t="shared" si="13"/>
        <v>631.11999999999989</v>
      </c>
      <c r="S68" s="80">
        <f t="shared" si="13"/>
        <v>651.05333333333317</v>
      </c>
      <c r="T68" s="80">
        <f t="shared" si="13"/>
        <v>670.98666666666645</v>
      </c>
      <c r="U68" s="80">
        <f t="shared" ref="U68:AD68" si="14">(U60-1000)*$C68</f>
        <v>690.91999999999985</v>
      </c>
      <c r="V68" s="80">
        <f t="shared" si="14"/>
        <v>710.85333333333313</v>
      </c>
      <c r="W68" s="80">
        <f t="shared" si="14"/>
        <v>750.7199999999998</v>
      </c>
      <c r="X68" s="80">
        <f t="shared" si="14"/>
        <v>790.58666666666647</v>
      </c>
      <c r="Y68" s="80">
        <f t="shared" si="14"/>
        <v>830.45333333333315</v>
      </c>
      <c r="Z68" s="80">
        <f t="shared" si="14"/>
        <v>870.31999999999982</v>
      </c>
      <c r="AA68" s="80">
        <f t="shared" si="14"/>
        <v>930.11999999999978</v>
      </c>
      <c r="AB68" s="80">
        <f t="shared" si="14"/>
        <v>989.91999999999973</v>
      </c>
      <c r="AC68" s="80">
        <f t="shared" si="14"/>
        <v>1049.7199999999998</v>
      </c>
      <c r="AD68" s="80">
        <f t="shared" si="14"/>
        <v>1109.5199999999998</v>
      </c>
    </row>
    <row r="69" spans="1:30" x14ac:dyDescent="0.2">
      <c r="B69" s="90" t="s">
        <v>168</v>
      </c>
      <c r="C69" s="91">
        <v>0.25</v>
      </c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>
        <f>1000*$C69</f>
        <v>250</v>
      </c>
      <c r="V69" s="80">
        <f t="shared" ref="V69:AD69" si="15">1000*$C69</f>
        <v>250</v>
      </c>
      <c r="W69" s="80">
        <f t="shared" si="15"/>
        <v>250</v>
      </c>
      <c r="X69" s="80">
        <f t="shared" si="15"/>
        <v>250</v>
      </c>
      <c r="Y69" s="80">
        <f t="shared" si="15"/>
        <v>250</v>
      </c>
      <c r="Z69" s="80">
        <f t="shared" si="15"/>
        <v>250</v>
      </c>
      <c r="AA69" s="80">
        <f t="shared" si="15"/>
        <v>250</v>
      </c>
      <c r="AB69" s="80">
        <f t="shared" si="15"/>
        <v>250</v>
      </c>
      <c r="AC69" s="80">
        <f t="shared" si="15"/>
        <v>250</v>
      </c>
      <c r="AD69" s="80">
        <f t="shared" si="15"/>
        <v>250</v>
      </c>
    </row>
    <row r="70" spans="1:30" x14ac:dyDescent="0.2">
      <c r="B70" s="65" t="s">
        <v>169</v>
      </c>
      <c r="C70" s="68"/>
      <c r="D70" s="80">
        <f>D68+D69</f>
        <v>160.99999999999997</v>
      </c>
      <c r="E70" s="80">
        <f t="shared" ref="E70:AD70" si="16">E68+E69</f>
        <v>160.99999999999997</v>
      </c>
      <c r="F70" s="80">
        <f t="shared" si="16"/>
        <v>172.65333333333328</v>
      </c>
      <c r="G70" s="80">
        <f t="shared" si="16"/>
        <v>172.65333333333328</v>
      </c>
      <c r="H70" s="80">
        <f t="shared" si="16"/>
        <v>172.65333333333328</v>
      </c>
      <c r="I70" s="80">
        <f t="shared" si="16"/>
        <v>192.58666666666662</v>
      </c>
      <c r="J70" s="80">
        <f t="shared" si="16"/>
        <v>252.3866666666666</v>
      </c>
      <c r="K70" s="80">
        <f t="shared" si="16"/>
        <v>371.98666666666657</v>
      </c>
      <c r="L70" s="80">
        <f t="shared" si="16"/>
        <v>491.58666666666653</v>
      </c>
      <c r="M70" s="80">
        <f t="shared" si="16"/>
        <v>531.45333333333315</v>
      </c>
      <c r="N70" s="80">
        <f t="shared" si="16"/>
        <v>551.38666666666654</v>
      </c>
      <c r="O70" s="80">
        <f t="shared" si="16"/>
        <v>571.31999999999982</v>
      </c>
      <c r="P70" s="80">
        <f t="shared" si="16"/>
        <v>591.25333333333322</v>
      </c>
      <c r="Q70" s="80">
        <f t="shared" si="16"/>
        <v>611.1866666666665</v>
      </c>
      <c r="R70" s="80">
        <f t="shared" si="16"/>
        <v>631.11999999999989</v>
      </c>
      <c r="S70" s="80">
        <f t="shared" si="16"/>
        <v>651.05333333333317</v>
      </c>
      <c r="T70" s="80">
        <f t="shared" si="16"/>
        <v>670.98666666666645</v>
      </c>
      <c r="U70" s="80">
        <f t="shared" si="16"/>
        <v>940.91999999999985</v>
      </c>
      <c r="V70" s="80">
        <f t="shared" si="16"/>
        <v>960.85333333333313</v>
      </c>
      <c r="W70" s="80">
        <f t="shared" si="16"/>
        <v>1000.7199999999998</v>
      </c>
      <c r="X70" s="80">
        <f t="shared" si="16"/>
        <v>1040.5866666666666</v>
      </c>
      <c r="Y70" s="80">
        <f t="shared" si="16"/>
        <v>1080.4533333333331</v>
      </c>
      <c r="Z70" s="80">
        <f t="shared" si="16"/>
        <v>1120.3199999999997</v>
      </c>
      <c r="AA70" s="80">
        <f t="shared" si="16"/>
        <v>1180.1199999999999</v>
      </c>
      <c r="AB70" s="80">
        <f t="shared" si="16"/>
        <v>1239.9199999999996</v>
      </c>
      <c r="AC70" s="80">
        <f t="shared" si="16"/>
        <v>1299.7199999999998</v>
      </c>
      <c r="AD70" s="80">
        <f t="shared" si="16"/>
        <v>1359.5199999999998</v>
      </c>
    </row>
    <row r="71" spans="1:30" x14ac:dyDescent="0.2">
      <c r="B71" s="65" t="s">
        <v>165</v>
      </c>
      <c r="C71" s="68">
        <f>C$26</f>
        <v>0.14000000000000001</v>
      </c>
      <c r="D71" s="80">
        <f t="shared" ref="D71:AD72" si="17">D61*$C71</f>
        <v>21.000000000000004</v>
      </c>
      <c r="E71" s="80">
        <f t="shared" si="17"/>
        <v>21.000000000000004</v>
      </c>
      <c r="F71" s="80">
        <f t="shared" si="17"/>
        <v>35</v>
      </c>
      <c r="G71" s="80">
        <f t="shared" si="17"/>
        <v>35</v>
      </c>
      <c r="H71" s="80">
        <f t="shared" si="17"/>
        <v>35</v>
      </c>
      <c r="I71" s="80">
        <f t="shared" si="17"/>
        <v>49.000000000000007</v>
      </c>
      <c r="J71" s="80">
        <f t="shared" si="17"/>
        <v>91.000000000000014</v>
      </c>
      <c r="K71" s="80">
        <f t="shared" si="17"/>
        <v>175.00000000000003</v>
      </c>
      <c r="L71" s="80">
        <f t="shared" si="17"/>
        <v>259</v>
      </c>
      <c r="M71" s="80">
        <f t="shared" si="17"/>
        <v>266</v>
      </c>
      <c r="N71" s="80">
        <f t="shared" si="17"/>
        <v>301.00000000000006</v>
      </c>
      <c r="O71" s="80">
        <f t="shared" si="17"/>
        <v>315.00000000000006</v>
      </c>
      <c r="P71" s="80">
        <f t="shared" si="17"/>
        <v>343.00000000000006</v>
      </c>
      <c r="Q71" s="80">
        <f t="shared" si="17"/>
        <v>364.00000000000006</v>
      </c>
      <c r="R71" s="80">
        <f t="shared" si="17"/>
        <v>378.00000000000006</v>
      </c>
      <c r="S71" s="80">
        <f t="shared" si="17"/>
        <v>399.00000000000006</v>
      </c>
      <c r="T71" s="80">
        <f t="shared" si="17"/>
        <v>420.00000000000006</v>
      </c>
      <c r="U71" s="80">
        <f t="shared" si="17"/>
        <v>455.00000000000006</v>
      </c>
      <c r="V71" s="80">
        <f t="shared" si="17"/>
        <v>490.00000000000006</v>
      </c>
      <c r="W71" s="80">
        <f t="shared" si="17"/>
        <v>546</v>
      </c>
      <c r="X71" s="80">
        <f t="shared" si="17"/>
        <v>602.00000000000011</v>
      </c>
      <c r="Y71" s="80">
        <f t="shared" si="17"/>
        <v>651.00000000000011</v>
      </c>
      <c r="Z71" s="80">
        <f t="shared" si="17"/>
        <v>686.00000000000011</v>
      </c>
      <c r="AA71" s="80">
        <f t="shared" si="17"/>
        <v>742.00000000000011</v>
      </c>
      <c r="AB71" s="80">
        <f t="shared" si="17"/>
        <v>798.00000000000011</v>
      </c>
      <c r="AC71" s="80">
        <f t="shared" si="17"/>
        <v>854.00000000000011</v>
      </c>
      <c r="AD71" s="80">
        <f t="shared" si="17"/>
        <v>910.00000000000011</v>
      </c>
    </row>
    <row r="72" spans="1:30" x14ac:dyDescent="0.2">
      <c r="B72" s="65" t="s">
        <v>166</v>
      </c>
      <c r="C72" s="89">
        <f>C$27</f>
        <v>0.92500000000000004</v>
      </c>
      <c r="D72" s="80">
        <f t="shared" si="17"/>
        <v>0</v>
      </c>
      <c r="E72" s="80">
        <f t="shared" si="17"/>
        <v>46.25</v>
      </c>
      <c r="F72" s="80">
        <f t="shared" si="17"/>
        <v>531.18124999999998</v>
      </c>
      <c r="G72" s="80">
        <f t="shared" si="17"/>
        <v>1308.875</v>
      </c>
      <c r="H72" s="80">
        <f t="shared" si="17"/>
        <v>1308.875</v>
      </c>
      <c r="I72" s="80">
        <f t="shared" si="17"/>
        <v>1563.25</v>
      </c>
      <c r="J72" s="80">
        <f t="shared" si="17"/>
        <v>1817.625</v>
      </c>
      <c r="K72" s="80">
        <f t="shared" si="17"/>
        <v>2072</v>
      </c>
      <c r="L72" s="80">
        <f t="shared" si="17"/>
        <v>2580.75</v>
      </c>
      <c r="M72" s="80">
        <f t="shared" si="17"/>
        <v>2896.5895100974512</v>
      </c>
      <c r="N72" s="80">
        <f t="shared" si="17"/>
        <v>3122.1829941938199</v>
      </c>
      <c r="O72" s="80">
        <f t="shared" si="17"/>
        <v>3254.0909617325046</v>
      </c>
      <c r="P72" s="80">
        <f t="shared" si="17"/>
        <v>3438.638812623899</v>
      </c>
      <c r="Q72" s="80">
        <f t="shared" si="17"/>
        <v>3596.8667218389392</v>
      </c>
      <c r="R72" s="80">
        <f t="shared" si="17"/>
        <v>3728.7746893776239</v>
      </c>
      <c r="S72" s="80">
        <f t="shared" si="17"/>
        <v>3887.0025985926636</v>
      </c>
      <c r="T72" s="80">
        <f t="shared" si="17"/>
        <v>4045.2305078077025</v>
      </c>
      <c r="U72" s="80">
        <f t="shared" si="17"/>
        <v>4807.4035918823329</v>
      </c>
      <c r="V72" s="80">
        <f t="shared" si="17"/>
        <v>5033.6327445429224</v>
      </c>
      <c r="W72" s="80">
        <f t="shared" si="17"/>
        <v>5268.9130766621565</v>
      </c>
      <c r="X72" s="80">
        <f t="shared" si="17"/>
        <v>5503.7484854370523</v>
      </c>
      <c r="Y72" s="80">
        <f t="shared" si="17"/>
        <v>5742.1082927177285</v>
      </c>
      <c r="Z72" s="80">
        <f t="shared" si="17"/>
        <v>5958.3438006605084</v>
      </c>
      <c r="AA72" s="80">
        <f t="shared" si="17"/>
        <v>6182.8086601247678</v>
      </c>
      <c r="AB72" s="80">
        <f t="shared" si="17"/>
        <v>6407.343984318366</v>
      </c>
      <c r="AC72" s="80">
        <f t="shared" si="17"/>
        <v>6631.9377641856727</v>
      </c>
      <c r="AD72" s="80">
        <f t="shared" si="17"/>
        <v>6856.5805728612613</v>
      </c>
    </row>
    <row r="84" spans="9:9" x14ac:dyDescent="0.2">
      <c r="I84" s="92"/>
    </row>
  </sheetData>
  <conditionalFormatting sqref="D40:AD52">
    <cfRule type="expression" dxfId="2" priority="3">
      <formula>D40&lt;&gt;#REF!</formula>
    </cfRule>
  </conditionalFormatting>
  <conditionalFormatting sqref="D58:AD72">
    <cfRule type="expression" dxfId="1" priority="1">
      <formula>D58&lt;&gt;#REF!</formula>
    </cfRule>
  </conditionalFormatting>
  <conditionalFormatting sqref="K42">
    <cfRule type="expression" dxfId="0" priority="2">
      <formula>K42&lt;&gt;#REF!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4D210-69AF-4EB2-B7C2-209AC1DAB2EC}">
  <sheetPr>
    <tabColor theme="0" tint="-0.499984740745262"/>
    <outlinePr summaryBelow="0"/>
  </sheetPr>
  <dimension ref="A1:BQ106"/>
  <sheetViews>
    <sheetView showGridLines="0" zoomScaleNormal="100" workbookViewId="0">
      <pane xSplit="6" ySplit="10" topLeftCell="G11" activePane="bottomRight" state="frozen"/>
      <selection pane="topRight" activeCell="G1" sqref="G1"/>
      <selection pane="bottomLeft" activeCell="A11" sqref="A11"/>
      <selection pane="bottomRight"/>
    </sheetView>
  </sheetViews>
  <sheetFormatPr defaultColWidth="0" defaultRowHeight="12.75" outlineLevelRow="1" x14ac:dyDescent="0.2"/>
  <cols>
    <col min="1" max="2" width="2" customWidth="1"/>
    <col min="3" max="3" width="3.140625" bestFit="1" customWidth="1"/>
    <col min="4" max="4" width="4" customWidth="1"/>
    <col min="5" max="5" width="50.7109375" bestFit="1" customWidth="1"/>
    <col min="6" max="6" width="17.7109375" bestFit="1" customWidth="1"/>
    <col min="7" max="52" width="10.5703125" customWidth="1"/>
    <col min="53" max="68" width="10.5703125" hidden="1" customWidth="1"/>
    <col min="69" max="69" width="4.7109375" hidden="1" customWidth="1"/>
    <col min="70" max="16384" width="9.140625" hidden="1"/>
  </cols>
  <sheetData>
    <row r="1" spans="1:46" s="1" customFormat="1" ht="18" x14ac:dyDescent="0.25">
      <c r="A1" s="1" t="str" cm="1">
        <f t="array" aca="1" ref="A1" ca="1">_xlfn.TEXTAFTER(CELL("filename",A1),"]")</f>
        <v>Tariffs</v>
      </c>
    </row>
    <row r="2" spans="1:46" s="3" customFormat="1" ht="15" x14ac:dyDescent="0.25">
      <c r="A2" s="3" t="str">
        <f>Cover!A1</f>
        <v>DBP Future of Gas AA6 Proposal</v>
      </c>
    </row>
    <row r="4" spans="1:46" x14ac:dyDescent="0.2">
      <c r="E4" s="8" t="s">
        <v>6</v>
      </c>
      <c r="F4" s="24">
        <v>2063</v>
      </c>
    </row>
    <row r="5" spans="1:46" x14ac:dyDescent="0.2">
      <c r="E5" t="s">
        <v>67</v>
      </c>
    </row>
    <row r="7" spans="1:46" x14ac:dyDescent="0.2">
      <c r="F7" s="5" t="s">
        <v>74</v>
      </c>
      <c r="G7" s="5">
        <v>2031</v>
      </c>
      <c r="H7" s="5">
        <v>2032</v>
      </c>
      <c r="I7" s="5">
        <v>2033</v>
      </c>
      <c r="J7" s="5">
        <v>2034</v>
      </c>
      <c r="K7" s="5">
        <v>2035</v>
      </c>
      <c r="L7" s="5">
        <v>2036</v>
      </c>
      <c r="M7" s="5">
        <v>2037</v>
      </c>
      <c r="N7" s="5">
        <v>2038</v>
      </c>
      <c r="O7" s="5">
        <v>2039</v>
      </c>
      <c r="P7" s="5">
        <v>2040</v>
      </c>
      <c r="Q7" s="5">
        <v>2041</v>
      </c>
      <c r="R7" s="5">
        <v>2042</v>
      </c>
      <c r="S7" s="5">
        <v>2043</v>
      </c>
      <c r="T7" s="5">
        <v>2044</v>
      </c>
      <c r="U7" s="5">
        <v>2045</v>
      </c>
      <c r="V7" s="5">
        <v>2046</v>
      </c>
      <c r="W7" s="5">
        <v>2047</v>
      </c>
      <c r="X7" s="5">
        <v>2048</v>
      </c>
      <c r="Y7" s="5">
        <v>2049</v>
      </c>
      <c r="Z7" s="5">
        <v>2050</v>
      </c>
      <c r="AA7" s="5">
        <v>2051</v>
      </c>
      <c r="AB7" s="5">
        <v>2052</v>
      </c>
      <c r="AC7" s="5">
        <v>2053</v>
      </c>
      <c r="AD7" s="5">
        <v>2054</v>
      </c>
      <c r="AE7" s="5">
        <v>2055</v>
      </c>
      <c r="AF7" s="5">
        <v>2056</v>
      </c>
      <c r="AG7" s="5">
        <v>2057</v>
      </c>
      <c r="AH7" s="5">
        <v>2058</v>
      </c>
      <c r="AI7" s="5">
        <v>2059</v>
      </c>
      <c r="AJ7" s="5">
        <v>2060</v>
      </c>
      <c r="AK7" s="5">
        <v>2061</v>
      </c>
      <c r="AL7" s="5">
        <v>2062</v>
      </c>
      <c r="AM7" s="5">
        <v>2063</v>
      </c>
      <c r="AN7" s="5">
        <v>2064</v>
      </c>
      <c r="AO7" s="5">
        <v>2065</v>
      </c>
      <c r="AP7" s="5">
        <v>2066</v>
      </c>
      <c r="AQ7" s="5">
        <v>2067</v>
      </c>
      <c r="AR7" s="5">
        <v>2068</v>
      </c>
      <c r="AS7" s="5">
        <v>2069</v>
      </c>
      <c r="AT7" s="5">
        <v>2070</v>
      </c>
    </row>
    <row r="8" spans="1:46" x14ac:dyDescent="0.2">
      <c r="E8" t="s">
        <v>8</v>
      </c>
      <c r="G8" s="42">
        <v>365</v>
      </c>
      <c r="H8" s="42">
        <v>366</v>
      </c>
      <c r="I8" s="42">
        <v>365</v>
      </c>
      <c r="J8" s="42">
        <v>365</v>
      </c>
      <c r="K8" s="42">
        <v>365</v>
      </c>
      <c r="L8" s="42">
        <v>366</v>
      </c>
      <c r="M8" s="42">
        <v>365</v>
      </c>
      <c r="N8" s="42">
        <v>365</v>
      </c>
      <c r="O8" s="42">
        <v>365</v>
      </c>
      <c r="P8" s="42">
        <v>366</v>
      </c>
      <c r="Q8" s="42">
        <v>365</v>
      </c>
      <c r="R8" s="42">
        <v>365</v>
      </c>
      <c r="S8" s="42">
        <v>365</v>
      </c>
      <c r="T8" s="42">
        <v>366</v>
      </c>
      <c r="U8" s="42">
        <v>365</v>
      </c>
      <c r="V8" s="42">
        <v>365</v>
      </c>
      <c r="W8" s="42">
        <v>365</v>
      </c>
      <c r="X8" s="42">
        <v>366</v>
      </c>
      <c r="Y8" s="42">
        <v>365</v>
      </c>
      <c r="Z8" s="42">
        <v>365</v>
      </c>
      <c r="AA8" s="42">
        <v>365</v>
      </c>
      <c r="AB8" s="42">
        <v>366</v>
      </c>
      <c r="AC8" s="42">
        <v>365</v>
      </c>
      <c r="AD8" s="42">
        <v>365</v>
      </c>
      <c r="AE8" s="42">
        <v>365</v>
      </c>
      <c r="AF8" s="42">
        <v>366</v>
      </c>
      <c r="AG8" s="42">
        <v>365</v>
      </c>
      <c r="AH8" s="42">
        <v>365</v>
      </c>
      <c r="AI8" s="42">
        <v>365</v>
      </c>
      <c r="AJ8" s="42">
        <v>366</v>
      </c>
      <c r="AK8" s="42">
        <v>365</v>
      </c>
      <c r="AL8" s="42">
        <v>365</v>
      </c>
      <c r="AM8" s="42">
        <v>365</v>
      </c>
      <c r="AN8" s="42">
        <v>366</v>
      </c>
      <c r="AO8" s="42">
        <v>365</v>
      </c>
      <c r="AP8" s="42">
        <v>365</v>
      </c>
      <c r="AQ8" s="42">
        <v>365</v>
      </c>
      <c r="AR8" s="42">
        <v>366</v>
      </c>
      <c r="AS8" s="42">
        <v>365</v>
      </c>
      <c r="AT8" s="42">
        <v>365</v>
      </c>
    </row>
    <row r="9" spans="1:46" s="3" customFormat="1" ht="15" x14ac:dyDescent="0.25">
      <c r="A9" s="3" t="s">
        <v>9</v>
      </c>
    </row>
    <row r="10" spans="1:46" ht="5.0999999999999996" customHeight="1" outlineLevel="1" x14ac:dyDescent="0.2"/>
    <row r="11" spans="1:46" outlineLevel="1" x14ac:dyDescent="0.2">
      <c r="E11" t="s">
        <v>10</v>
      </c>
      <c r="F11" s="18">
        <v>2.5000000000000001E-2</v>
      </c>
      <c r="G11" s="6"/>
    </row>
    <row r="12" spans="1:46" outlineLevel="1" x14ac:dyDescent="0.2">
      <c r="E12" t="s">
        <v>11</v>
      </c>
      <c r="F12" s="18">
        <v>4.645293838059783E-2</v>
      </c>
      <c r="G12" s="6"/>
    </row>
    <row r="13" spans="1:46" s="3" customFormat="1" ht="15" x14ac:dyDescent="0.25">
      <c r="A13" s="3" t="s">
        <v>12</v>
      </c>
    </row>
    <row r="14" spans="1:46" ht="5.0999999999999996" customHeight="1" outlineLevel="1" x14ac:dyDescent="0.2"/>
    <row r="15" spans="1:46" outlineLevel="1" x14ac:dyDescent="0.2">
      <c r="E15" s="10" t="s">
        <v>73</v>
      </c>
      <c r="F15" s="58">
        <v>1</v>
      </c>
      <c r="G15" s="5">
        <f>Demand!G8</f>
        <v>2031</v>
      </c>
      <c r="H15" s="5">
        <f>Demand!H8</f>
        <v>2036</v>
      </c>
      <c r="I15" s="5">
        <f>Demand!I8</f>
        <v>2041</v>
      </c>
      <c r="J15" s="5">
        <f>Demand!J8</f>
        <v>2046</v>
      </c>
      <c r="K15" s="5">
        <f>Demand!K8</f>
        <v>2051</v>
      </c>
      <c r="L15" s="5">
        <f>Demand!L8</f>
        <v>2056</v>
      </c>
    </row>
    <row r="16" spans="1:46" outlineLevel="1" x14ac:dyDescent="0.2">
      <c r="E16" s="8" t="s">
        <v>13</v>
      </c>
      <c r="F16" s="15" t="s">
        <v>51</v>
      </c>
      <c r="G16" s="6" cm="1">
        <f t="array" ref="G16">INDEX(Demand!G$88:G$99,Tariffs!$F$15)</f>
        <v>845</v>
      </c>
      <c r="H16" s="6" cm="1">
        <f t="array" ref="H16">INDEX(Demand!H$88:H$99,Tariffs!$F$15)</f>
        <v>845</v>
      </c>
      <c r="I16" s="6" cm="1">
        <f t="array" ref="I16">INDEX(Demand!I$88:I$99,Tariffs!$F$15)</f>
        <v>845</v>
      </c>
      <c r="J16" s="6" cm="1">
        <f t="array" ref="J16">INDEX(Demand!J$88:J$99,Tariffs!$F$15)</f>
        <v>845</v>
      </c>
      <c r="K16" s="6" cm="1">
        <f t="array" ref="K16">INDEX(Demand!K$88:K$99,Tariffs!$F$15)</f>
        <v>845</v>
      </c>
      <c r="L16" s="6" cm="1">
        <f t="array" ref="L16">INDEX(Demand!L$88:L$99,Tariffs!$F$15)</f>
        <v>845</v>
      </c>
    </row>
    <row r="17" spans="1:46" outlineLevel="1" x14ac:dyDescent="0.2">
      <c r="E17" s="8" t="s">
        <v>14</v>
      </c>
      <c r="F17" s="15" t="s">
        <v>51</v>
      </c>
      <c r="G17" s="6" cm="1">
        <f t="array" ref="G17">INDEX(Demand!G$101:G$112,$F$15)</f>
        <v>663.90733896488234</v>
      </c>
      <c r="H17" s="6" cm="1">
        <f t="array" ref="H17">INDEX(Demand!H$101:H$112,$F$15)</f>
        <v>663.90733896488234</v>
      </c>
      <c r="I17" s="6" cm="1">
        <f t="array" ref="I17">INDEX(Demand!I$101:I$112,$F$15)</f>
        <v>663.90733896488234</v>
      </c>
      <c r="J17" s="6" cm="1">
        <f t="array" ref="J17">INDEX(Demand!J$101:J$112,$F$15)</f>
        <v>663.90733896488234</v>
      </c>
      <c r="K17" s="6" cm="1">
        <f t="array" ref="K17">INDEX(Demand!K$101:K$112,$F$15)</f>
        <v>663.90733896488234</v>
      </c>
      <c r="L17" s="6" cm="1">
        <f t="array" ref="L17">INDEX(Demand!L$101:L$112,$F$15)</f>
        <v>663.90733896488234</v>
      </c>
    </row>
    <row r="18" spans="1:46" ht="5.0999999999999996" customHeight="1" outlineLevel="1" x14ac:dyDescent="0.2"/>
    <row r="19" spans="1:46" s="3" customFormat="1" ht="15" x14ac:dyDescent="0.25">
      <c r="A19" s="3" t="s">
        <v>15</v>
      </c>
    </row>
    <row r="20" spans="1:46" ht="5.0999999999999996" customHeight="1" outlineLevel="1" x14ac:dyDescent="0.2"/>
    <row r="21" spans="1:46" outlineLevel="1" x14ac:dyDescent="0.2">
      <c r="B21" s="8" t="s">
        <v>21</v>
      </c>
    </row>
    <row r="22" spans="1:46" outlineLevel="1" x14ac:dyDescent="0.2">
      <c r="E22" t="str">
        <f>E37</f>
        <v>Capacity Reservation</v>
      </c>
      <c r="F22" s="15" t="s">
        <v>37</v>
      </c>
      <c r="G22" s="37">
        <f>(G33*SUM(G$42:K$42)*10^6)/(SUM(G43:K43)*G$8*10^3)</f>
        <v>1.2986923382221238</v>
      </c>
      <c r="H22" s="38">
        <f>G22</f>
        <v>1.2986923382221238</v>
      </c>
      <c r="I22" s="38">
        <f t="shared" ref="I22:K22" si="0">H22</f>
        <v>1.2986923382221238</v>
      </c>
      <c r="J22" s="38">
        <f t="shared" si="0"/>
        <v>1.2986923382221238</v>
      </c>
      <c r="K22" s="38">
        <f t="shared" si="0"/>
        <v>1.2986923382221238</v>
      </c>
      <c r="L22" s="37">
        <f>(L33*SUM(L$42:P$42)*10^6)/(SUM(L43:P43)*L$8*10^3)</f>
        <v>1.1302922818508159</v>
      </c>
      <c r="M22" s="38">
        <f>L22</f>
        <v>1.1302922818508159</v>
      </c>
      <c r="N22" s="38">
        <f t="shared" ref="N22:P22" si="1">M22</f>
        <v>1.1302922818508159</v>
      </c>
      <c r="O22" s="38">
        <f t="shared" si="1"/>
        <v>1.1302922818508159</v>
      </c>
      <c r="P22" s="38">
        <f t="shared" si="1"/>
        <v>1.1302922818508159</v>
      </c>
      <c r="Q22" s="37">
        <f>(Q33*SUM(Q$42:U$42)*10^6)/(SUM(Q43:U43)*Q$8*10^3)</f>
        <v>1.016672703637534</v>
      </c>
      <c r="R22" s="38">
        <f>Q22</f>
        <v>1.016672703637534</v>
      </c>
      <c r="S22" s="38">
        <f t="shared" ref="S22:U22" si="2">R22</f>
        <v>1.016672703637534</v>
      </c>
      <c r="T22" s="38">
        <f t="shared" si="2"/>
        <v>1.016672703637534</v>
      </c>
      <c r="U22" s="38">
        <f t="shared" si="2"/>
        <v>1.016672703637534</v>
      </c>
      <c r="V22" s="37">
        <f>(V33*SUM(V$42:Z$42)*10^6)/(SUM(V43:Z43)*V$8*10^3)</f>
        <v>0.94618274826194881</v>
      </c>
      <c r="W22" s="38">
        <f>V22</f>
        <v>0.94618274826194881</v>
      </c>
      <c r="X22" s="38">
        <f t="shared" ref="X22:Z22" si="3">W22</f>
        <v>0.94618274826194881</v>
      </c>
      <c r="Y22" s="38">
        <f t="shared" si="3"/>
        <v>0.94618274826194881</v>
      </c>
      <c r="Z22" s="38">
        <f t="shared" si="3"/>
        <v>0.94618274826194881</v>
      </c>
      <c r="AA22" s="37">
        <f>(AA33*SUM(AA$42:AE$42)*10^6)/(SUM(AA43:AE43)*AA$8*10^3)</f>
        <v>0.83562631054255465</v>
      </c>
      <c r="AB22" s="38">
        <f>AA22</f>
        <v>0.83562631054255465</v>
      </c>
      <c r="AC22" s="38">
        <f t="shared" ref="AC22:AE22" si="4">AB22</f>
        <v>0.83562631054255465</v>
      </c>
      <c r="AD22" s="38">
        <f t="shared" si="4"/>
        <v>0.83562631054255465</v>
      </c>
      <c r="AE22" s="38">
        <f t="shared" si="4"/>
        <v>0.83562631054255465</v>
      </c>
      <c r="AF22" s="37">
        <f>(AF33*SUM(AF$42:AJ$42)*10^6)/(SUM(AF43:AJ43)*AF$8*10^3)</f>
        <v>0.6988817795707607</v>
      </c>
      <c r="AG22" s="38">
        <f>AF22</f>
        <v>0.6988817795707607</v>
      </c>
      <c r="AH22" s="38">
        <f t="shared" ref="AH22:AJ22" si="5">AG22</f>
        <v>0.6988817795707607</v>
      </c>
      <c r="AI22" s="38">
        <f t="shared" si="5"/>
        <v>0.6988817795707607</v>
      </c>
      <c r="AJ22" s="38">
        <f t="shared" si="5"/>
        <v>0.6988817795707607</v>
      </c>
      <c r="AK22" s="37">
        <f>(AK33*SUM(AK$42:AO$42)*10^6)/(SUM(AK43:AO43)*AK$8*10^3)</f>
        <v>0.58940557489531098</v>
      </c>
      <c r="AL22" s="38">
        <f>AK22</f>
        <v>0.58940557489531098</v>
      </c>
      <c r="AM22" s="38">
        <f t="shared" ref="AM22:AO22" si="6">AL22</f>
        <v>0.58940557489531098</v>
      </c>
      <c r="AN22" s="38">
        <f t="shared" si="6"/>
        <v>0.58940557489531098</v>
      </c>
      <c r="AO22" s="38">
        <f t="shared" si="6"/>
        <v>0.58940557489531098</v>
      </c>
      <c r="AP22" s="37">
        <f>(AP33*SUM(AP$42:AT$42)*10^6)/(SUM(AP43:AT43)*AP$8*10^3)</f>
        <v>0.38323249907175611</v>
      </c>
      <c r="AQ22" s="38">
        <f>AP22</f>
        <v>0.38323249907175611</v>
      </c>
      <c r="AR22" s="38">
        <f t="shared" ref="AR22:AT22" si="7">AQ22</f>
        <v>0.38323249907175611</v>
      </c>
      <c r="AS22" s="38">
        <f t="shared" si="7"/>
        <v>0.38323249907175611</v>
      </c>
      <c r="AT22" s="38">
        <f t="shared" si="7"/>
        <v>0.38323249907175611</v>
      </c>
    </row>
    <row r="23" spans="1:46" outlineLevel="1" x14ac:dyDescent="0.2">
      <c r="E23" t="str">
        <f>E38</f>
        <v>Commodity</v>
      </c>
      <c r="F23" s="15" t="s">
        <v>37</v>
      </c>
      <c r="G23" s="37">
        <f ca="1">(G34*SUM(G$42:K$42)*10^6)/(SUM(G44:K44)*G$8*10^3)</f>
        <v>0.11773719082574254</v>
      </c>
      <c r="H23" s="38">
        <f ca="1">G23</f>
        <v>0.11773719082574254</v>
      </c>
      <c r="I23" s="38">
        <f t="shared" ref="I23:K23" ca="1" si="8">H23</f>
        <v>0.11773719082574254</v>
      </c>
      <c r="J23" s="38">
        <f t="shared" ca="1" si="8"/>
        <v>0.11773719082574254</v>
      </c>
      <c r="K23" s="38">
        <f t="shared" ca="1" si="8"/>
        <v>0.11773719082574254</v>
      </c>
      <c r="L23" s="37">
        <f>(L34*SUM(L$42:P$42)*10^6)/(SUM(L44:P44)*L$8*10^3)</f>
        <v>0.11648957995345023</v>
      </c>
      <c r="M23" s="38">
        <f>L23</f>
        <v>0.11648957995345023</v>
      </c>
      <c r="N23" s="38">
        <f t="shared" ref="N23:P23" si="9">M23</f>
        <v>0.11648957995345023</v>
      </c>
      <c r="O23" s="38">
        <f t="shared" si="9"/>
        <v>0.11648957995345023</v>
      </c>
      <c r="P23" s="38">
        <f t="shared" si="9"/>
        <v>0.11648957995345023</v>
      </c>
      <c r="Q23" s="37">
        <f>(Q34*SUM(Q$42:U$42)*10^6)/(SUM(Q44:U44)*Q$8*10^3)</f>
        <v>0.11558960531304389</v>
      </c>
      <c r="R23" s="38">
        <f>Q23</f>
        <v>0.11558960531304389</v>
      </c>
      <c r="S23" s="38">
        <f t="shared" ref="S23:U23" si="10">R23</f>
        <v>0.11558960531304389</v>
      </c>
      <c r="T23" s="38">
        <f t="shared" si="10"/>
        <v>0.11558960531304389</v>
      </c>
      <c r="U23" s="38">
        <f t="shared" si="10"/>
        <v>0.11558960531304389</v>
      </c>
      <c r="V23" s="37">
        <f>(V34*SUM(V$42:Z$42)*10^6)/(SUM(V44:Z44)*V$8*10^3)</f>
        <v>0.11420690178177742</v>
      </c>
      <c r="W23" s="38">
        <f>V23</f>
        <v>0.11420690178177742</v>
      </c>
      <c r="X23" s="38">
        <f t="shared" ref="X23:Z23" si="11">W23</f>
        <v>0.11420690178177742</v>
      </c>
      <c r="Y23" s="38">
        <f t="shared" si="11"/>
        <v>0.11420690178177742</v>
      </c>
      <c r="Z23" s="38">
        <f t="shared" si="11"/>
        <v>0.11420690178177742</v>
      </c>
      <c r="AA23" s="37">
        <f>(AA34*SUM(AA$42:AE$42)*10^6)/(SUM(AA44:AE44)*AA$8*10^3)</f>
        <v>0.11342761529944501</v>
      </c>
      <c r="AB23" s="38">
        <f>AA23</f>
        <v>0.11342761529944501</v>
      </c>
      <c r="AC23" s="38">
        <f t="shared" ref="AC23:AE23" si="12">AB23</f>
        <v>0.11342761529944501</v>
      </c>
      <c r="AD23" s="38">
        <f t="shared" si="12"/>
        <v>0.11342761529944501</v>
      </c>
      <c r="AE23" s="38">
        <f t="shared" si="12"/>
        <v>0.11342761529944501</v>
      </c>
      <c r="AF23" s="37">
        <f>(AF34*SUM(AF$42:AJ$42)*10^6)/(SUM(AF44:AJ44)*AF$8*10^3)</f>
        <v>0.11121250919193748</v>
      </c>
      <c r="AG23" s="38">
        <f>AF23</f>
        <v>0.11121250919193748</v>
      </c>
      <c r="AH23" s="38">
        <f t="shared" ref="AH23:AJ23" si="13">AG23</f>
        <v>0.11121250919193748</v>
      </c>
      <c r="AI23" s="38">
        <f t="shared" si="13"/>
        <v>0.11121250919193748</v>
      </c>
      <c r="AJ23" s="38">
        <f t="shared" si="13"/>
        <v>0.11121250919193748</v>
      </c>
      <c r="AK23" s="37">
        <f>(AK34*SUM(AK$42:AO$42)*10^6)/(SUM(AK44:AO44)*AK$8*10^3)</f>
        <v>0.11274454553181061</v>
      </c>
      <c r="AL23" s="38">
        <f>AK23</f>
        <v>0.11274454553181061</v>
      </c>
      <c r="AM23" s="38">
        <f t="shared" ref="AM23:AO23" si="14">AL23</f>
        <v>0.11274454553181061</v>
      </c>
      <c r="AN23" s="38">
        <f t="shared" si="14"/>
        <v>0.11274454553181061</v>
      </c>
      <c r="AO23" s="38">
        <f t="shared" si="14"/>
        <v>0.11274454553181061</v>
      </c>
      <c r="AP23" s="37">
        <f>(AP34*SUM(AP$42:AT$42)*10^6)/(SUM(AP44:AT44)*AP$8*10^3)</f>
        <v>0.11078206213054248</v>
      </c>
      <c r="AQ23" s="38">
        <f>AP23</f>
        <v>0.11078206213054248</v>
      </c>
      <c r="AR23" s="38">
        <f t="shared" ref="AR23:AT23" si="15">AQ23</f>
        <v>0.11078206213054248</v>
      </c>
      <c r="AS23" s="38">
        <f t="shared" si="15"/>
        <v>0.11078206213054248</v>
      </c>
      <c r="AT23" s="38">
        <f t="shared" si="15"/>
        <v>0.11078206213054248</v>
      </c>
    </row>
    <row r="24" spans="1:46" outlineLevel="1" x14ac:dyDescent="0.2">
      <c r="E24" t="s">
        <v>22</v>
      </c>
      <c r="F24" s="15" t="s">
        <v>37</v>
      </c>
      <c r="G24" s="38">
        <f ca="1">SUM(G22:G23)</f>
        <v>1.4164295290478663</v>
      </c>
      <c r="H24" s="38">
        <f t="shared" ref="H24:K24" ca="1" si="16">SUM(H22:H23)</f>
        <v>1.4164295290478663</v>
      </c>
      <c r="I24" s="38">
        <f t="shared" ca="1" si="16"/>
        <v>1.4164295290478663</v>
      </c>
      <c r="J24" s="38">
        <f t="shared" ca="1" si="16"/>
        <v>1.4164295290478663</v>
      </c>
      <c r="K24" s="38">
        <f t="shared" ca="1" si="16"/>
        <v>1.4164295290478663</v>
      </c>
      <c r="L24" s="38">
        <f>SUM(L22:L23)</f>
        <v>1.2467818618042661</v>
      </c>
      <c r="M24" s="38">
        <f t="shared" ref="M24" si="17">SUM(M22:M23)</f>
        <v>1.2467818618042661</v>
      </c>
      <c r="N24" s="38">
        <f t="shared" ref="N24" si="18">SUM(N22:N23)</f>
        <v>1.2467818618042661</v>
      </c>
      <c r="O24" s="38">
        <f t="shared" ref="O24" si="19">SUM(O22:O23)</f>
        <v>1.2467818618042661</v>
      </c>
      <c r="P24" s="38">
        <f t="shared" ref="P24" si="20">SUM(P22:P23)</f>
        <v>1.2467818618042661</v>
      </c>
      <c r="Q24" s="38">
        <f>SUM(Q22:Q23)</f>
        <v>1.1322623089505779</v>
      </c>
      <c r="R24" s="38">
        <f t="shared" ref="R24" si="21">SUM(R22:R23)</f>
        <v>1.1322623089505779</v>
      </c>
      <c r="S24" s="38">
        <f t="shared" ref="S24" si="22">SUM(S22:S23)</f>
        <v>1.1322623089505779</v>
      </c>
      <c r="T24" s="38">
        <f t="shared" ref="T24" si="23">SUM(T22:T23)</f>
        <v>1.1322623089505779</v>
      </c>
      <c r="U24" s="38">
        <f t="shared" ref="U24" si="24">SUM(U22:U23)</f>
        <v>1.1322623089505779</v>
      </c>
      <c r="V24" s="38">
        <f>SUM(V22:V23)</f>
        <v>1.0603896500437262</v>
      </c>
      <c r="W24" s="38">
        <f t="shared" ref="W24" si="25">SUM(W22:W23)</f>
        <v>1.0603896500437262</v>
      </c>
      <c r="X24" s="38">
        <f t="shared" ref="X24" si="26">SUM(X22:X23)</f>
        <v>1.0603896500437262</v>
      </c>
      <c r="Y24" s="38">
        <f t="shared" ref="Y24" si="27">SUM(Y22:Y23)</f>
        <v>1.0603896500437262</v>
      </c>
      <c r="Z24" s="38">
        <f t="shared" ref="Z24" si="28">SUM(Z22:Z23)</f>
        <v>1.0603896500437262</v>
      </c>
      <c r="AA24" s="38">
        <f>SUM(AA22:AA23)</f>
        <v>0.94905392584199966</v>
      </c>
      <c r="AB24" s="38">
        <f t="shared" ref="AB24" si="29">SUM(AB22:AB23)</f>
        <v>0.94905392584199966</v>
      </c>
      <c r="AC24" s="38">
        <f t="shared" ref="AC24" si="30">SUM(AC22:AC23)</f>
        <v>0.94905392584199966</v>
      </c>
      <c r="AD24" s="38">
        <f t="shared" ref="AD24" si="31">SUM(AD22:AD23)</f>
        <v>0.94905392584199966</v>
      </c>
      <c r="AE24" s="38">
        <f t="shared" ref="AE24" si="32">SUM(AE22:AE23)</f>
        <v>0.94905392584199966</v>
      </c>
      <c r="AF24" s="38">
        <f>SUM(AF22:AF23)</f>
        <v>0.81009428876269818</v>
      </c>
      <c r="AG24" s="38">
        <f t="shared" ref="AG24" si="33">SUM(AG22:AG23)</f>
        <v>0.81009428876269818</v>
      </c>
      <c r="AH24" s="38">
        <f t="shared" ref="AH24" si="34">SUM(AH22:AH23)</f>
        <v>0.81009428876269818</v>
      </c>
      <c r="AI24" s="38">
        <f t="shared" ref="AI24" si="35">SUM(AI22:AI23)</f>
        <v>0.81009428876269818</v>
      </c>
      <c r="AJ24" s="38">
        <f t="shared" ref="AJ24" si="36">SUM(AJ22:AJ23)</f>
        <v>0.81009428876269818</v>
      </c>
      <c r="AK24" s="38">
        <f>SUM(AK22:AK23)</f>
        <v>0.70215012042712155</v>
      </c>
      <c r="AL24" s="38">
        <f t="shared" ref="AL24" si="37">SUM(AL22:AL23)</f>
        <v>0.70215012042712155</v>
      </c>
      <c r="AM24" s="38">
        <f t="shared" ref="AM24" si="38">SUM(AM22:AM23)</f>
        <v>0.70215012042712155</v>
      </c>
      <c r="AN24" s="38">
        <f t="shared" ref="AN24" si="39">SUM(AN22:AN23)</f>
        <v>0.70215012042712155</v>
      </c>
      <c r="AO24" s="38">
        <f t="shared" ref="AO24" si="40">SUM(AO22:AO23)</f>
        <v>0.70215012042712155</v>
      </c>
      <c r="AP24" s="38">
        <f>SUM(AP22:AP23)</f>
        <v>0.49401456120229859</v>
      </c>
      <c r="AQ24" s="38">
        <f t="shared" ref="AQ24" si="41">SUM(AQ22:AQ23)</f>
        <v>0.49401456120229859</v>
      </c>
      <c r="AR24" s="38">
        <f t="shared" ref="AR24" si="42">SUM(AR22:AR23)</f>
        <v>0.49401456120229859</v>
      </c>
      <c r="AS24" s="38">
        <f t="shared" ref="AS24" si="43">SUM(AS22:AS23)</f>
        <v>0.49401456120229859</v>
      </c>
      <c r="AT24" s="38">
        <f t="shared" ref="AT24" si="44">SUM(AT22:AT23)</f>
        <v>0.49401456120229859</v>
      </c>
    </row>
    <row r="25" spans="1:46" outlineLevel="1" x14ac:dyDescent="0.2">
      <c r="E25" s="29" t="s">
        <v>23</v>
      </c>
      <c r="F25" s="57" t="s">
        <v>37</v>
      </c>
      <c r="G25" s="39">
        <f t="shared" ref="G25:AT25" ca="1" si="45">G22/(G44/G43)+G23</f>
        <v>1.7706712094625536</v>
      </c>
      <c r="H25" s="39">
        <f t="shared" ca="1" si="45"/>
        <v>1.7706712094625539</v>
      </c>
      <c r="I25" s="39">
        <f t="shared" ca="1" si="45"/>
        <v>1.7706712094625541</v>
      </c>
      <c r="J25" s="39">
        <f t="shared" ca="1" si="45"/>
        <v>1.7706712094625539</v>
      </c>
      <c r="K25" s="39">
        <f t="shared" ca="1" si="45"/>
        <v>1.7706712094625539</v>
      </c>
      <c r="L25" s="39">
        <f t="shared" si="45"/>
        <v>1.555089399700976</v>
      </c>
      <c r="M25" s="39">
        <f t="shared" si="45"/>
        <v>1.5550893997009763</v>
      </c>
      <c r="N25" s="39">
        <f t="shared" si="45"/>
        <v>1.5550893997009765</v>
      </c>
      <c r="O25" s="39">
        <f t="shared" si="45"/>
        <v>1.5550893997009763</v>
      </c>
      <c r="P25" s="39">
        <f t="shared" si="45"/>
        <v>1.5550893997009763</v>
      </c>
      <c r="Q25" s="39">
        <f t="shared" si="45"/>
        <v>1.4095780644753517</v>
      </c>
      <c r="R25" s="39">
        <f t="shared" si="45"/>
        <v>1.4095780644753519</v>
      </c>
      <c r="S25" s="39">
        <f t="shared" si="45"/>
        <v>1.4095780644753519</v>
      </c>
      <c r="T25" s="39">
        <f t="shared" si="45"/>
        <v>1.4095780644753519</v>
      </c>
      <c r="U25" s="39">
        <f t="shared" si="45"/>
        <v>1.4095780644753519</v>
      </c>
      <c r="V25" s="39">
        <f t="shared" si="45"/>
        <v>1.3184780031193661</v>
      </c>
      <c r="W25" s="39">
        <f t="shared" si="45"/>
        <v>1.3184780031193664</v>
      </c>
      <c r="X25" s="39">
        <f t="shared" si="45"/>
        <v>1.3184780031193664</v>
      </c>
      <c r="Y25" s="39">
        <f t="shared" si="45"/>
        <v>1.3184780031193664</v>
      </c>
      <c r="Z25" s="39">
        <f t="shared" si="45"/>
        <v>1.3184780031193664</v>
      </c>
      <c r="AA25" s="39">
        <f t="shared" si="45"/>
        <v>1.1769860231781206</v>
      </c>
      <c r="AB25" s="39">
        <f t="shared" si="45"/>
        <v>1.1769860231781211</v>
      </c>
      <c r="AC25" s="39">
        <f t="shared" si="45"/>
        <v>1.1769860231781211</v>
      </c>
      <c r="AD25" s="39">
        <f t="shared" si="45"/>
        <v>1.1769860231781211</v>
      </c>
      <c r="AE25" s="39">
        <f t="shared" si="45"/>
        <v>1.1769860231781211</v>
      </c>
      <c r="AF25" s="39">
        <f t="shared" si="45"/>
        <v>1.0007268571701429</v>
      </c>
      <c r="AG25" s="39">
        <f t="shared" si="45"/>
        <v>1.0007268571701431</v>
      </c>
      <c r="AH25" s="39">
        <f t="shared" si="45"/>
        <v>1.0007268571701431</v>
      </c>
      <c r="AI25" s="39">
        <f t="shared" si="45"/>
        <v>1.0007268571701431</v>
      </c>
      <c r="AJ25" s="39">
        <f t="shared" si="45"/>
        <v>1.0007268571701431</v>
      </c>
      <c r="AK25" s="39">
        <f t="shared" si="45"/>
        <v>0.86292108607594531</v>
      </c>
      <c r="AL25" s="39">
        <f t="shared" si="45"/>
        <v>0.86292108607594542</v>
      </c>
      <c r="AM25" s="39">
        <f t="shared" si="45"/>
        <v>0.86292108607594553</v>
      </c>
      <c r="AN25" s="39">
        <f t="shared" si="45"/>
        <v>0.86292108607594542</v>
      </c>
      <c r="AO25" s="39">
        <f t="shared" si="45"/>
        <v>0.86292108607594542</v>
      </c>
      <c r="AP25" s="39">
        <f t="shared" si="45"/>
        <v>0.5985481142734953</v>
      </c>
      <c r="AQ25" s="39">
        <f t="shared" si="45"/>
        <v>0.59854811427349541</v>
      </c>
      <c r="AR25" s="39">
        <f t="shared" si="45"/>
        <v>0.59854811427349541</v>
      </c>
      <c r="AS25" s="39">
        <f t="shared" si="45"/>
        <v>0.59854811427349541</v>
      </c>
      <c r="AT25" s="39">
        <f t="shared" si="45"/>
        <v>0.59854811427349541</v>
      </c>
    </row>
    <row r="26" spans="1:46" ht="5.0999999999999996" customHeight="1" outlineLevel="1" x14ac:dyDescent="0.2"/>
    <row r="27" spans="1:46" outlineLevel="1" x14ac:dyDescent="0.2">
      <c r="B27" s="8" t="s">
        <v>18</v>
      </c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</row>
    <row r="28" spans="1:46" outlineLevel="1" x14ac:dyDescent="0.2">
      <c r="E28" t="str">
        <f>COS!E29</f>
        <v>Total Unsmooth Revenue</v>
      </c>
      <c r="F28" s="15" t="s">
        <v>75</v>
      </c>
      <c r="G28" s="12">
        <f>COS!G29</f>
        <v>460.9863169595925</v>
      </c>
      <c r="H28" s="12">
        <f>COS!H29</f>
        <v>431.30718036490396</v>
      </c>
      <c r="I28" s="12">
        <f>COS!I29</f>
        <v>423.73155528501428</v>
      </c>
      <c r="J28" s="12">
        <f>COS!J29</f>
        <v>416.36258038991673</v>
      </c>
      <c r="K28" s="12">
        <f>COS!K29</f>
        <v>407.43187774553121</v>
      </c>
      <c r="L28" s="12">
        <f>COS!L29</f>
        <v>398.10730604221339</v>
      </c>
      <c r="M28" s="12">
        <f>COS!M29</f>
        <v>382.98890034281658</v>
      </c>
      <c r="N28" s="12">
        <f>COS!N29</f>
        <v>377.20412351289679</v>
      </c>
      <c r="O28" s="12">
        <f>COS!O29</f>
        <v>366.09334499351246</v>
      </c>
      <c r="P28" s="12">
        <f>COS!P29</f>
        <v>360.79628717275995</v>
      </c>
      <c r="Q28" s="12">
        <f>COS!Q29</f>
        <v>350.66587487129874</v>
      </c>
      <c r="R28" s="12">
        <f>COS!R29</f>
        <v>345.38987822572358</v>
      </c>
      <c r="S28" s="12">
        <f>COS!S29</f>
        <v>340.92295232586679</v>
      </c>
      <c r="T28" s="12">
        <f>COS!T29</f>
        <v>336.54076302834017</v>
      </c>
      <c r="U28" s="12">
        <f>COS!U29</f>
        <v>332.29870386165805</v>
      </c>
      <c r="V28" s="12">
        <f>COS!V29</f>
        <v>328.02343544665786</v>
      </c>
      <c r="W28" s="12">
        <f>COS!W29</f>
        <v>323.60916158450959</v>
      </c>
      <c r="X28" s="12">
        <f>COS!X29</f>
        <v>319.10506610935067</v>
      </c>
      <c r="Y28" s="12">
        <f>COS!Y29</f>
        <v>314.56418080040015</v>
      </c>
      <c r="Z28" s="12">
        <f>COS!Z29</f>
        <v>310.17728149688139</v>
      </c>
      <c r="AA28" s="12">
        <f>COS!AA29</f>
        <v>305.71803241849591</v>
      </c>
      <c r="AB28" s="12">
        <f>COS!AB29</f>
        <v>301.50178955943352</v>
      </c>
      <c r="AC28" s="12">
        <f>COS!AC29</f>
        <v>297.37972084666296</v>
      </c>
      <c r="AD28" s="12">
        <f>COS!AD29</f>
        <v>270.09299300951642</v>
      </c>
      <c r="AE28" s="12">
        <f>COS!AE29</f>
        <v>244.46564434272835</v>
      </c>
      <c r="AF28" s="12">
        <f>COS!AF29</f>
        <v>243.60107873530069</v>
      </c>
      <c r="AG28" s="12">
        <f>COS!AG29</f>
        <v>242.6766393867529</v>
      </c>
      <c r="AH28" s="12">
        <f>COS!AH29</f>
        <v>242.30657076329459</v>
      </c>
      <c r="AI28" s="12">
        <f>COS!AI29</f>
        <v>242.7079382167619</v>
      </c>
      <c r="AJ28" s="12">
        <f>COS!AJ29</f>
        <v>244.62938206846954</v>
      </c>
      <c r="AK28" s="12">
        <f>COS!AK29</f>
        <v>248.94069938505137</v>
      </c>
      <c r="AL28" s="12">
        <f>COS!AL29</f>
        <v>258.13277169128753</v>
      </c>
      <c r="AM28" s="12">
        <f>COS!AM29</f>
        <v>244.3643060569332</v>
      </c>
      <c r="AN28" s="12">
        <f>COS!AN29</f>
        <v>138.65965377011403</v>
      </c>
      <c r="AO28" s="12">
        <f>COS!AO29</f>
        <v>140.27795052056427</v>
      </c>
      <c r="AP28" s="12">
        <f>COS!AP29</f>
        <v>141.90371488892202</v>
      </c>
      <c r="AQ28" s="12">
        <f>COS!AQ29</f>
        <v>143.53822939328725</v>
      </c>
      <c r="AR28" s="12">
        <f>COS!AR29</f>
        <v>145.18442205466928</v>
      </c>
      <c r="AS28" s="12">
        <f>COS!AS29</f>
        <v>146.83627261804105</v>
      </c>
      <c r="AT28" s="12">
        <f>COS!AT29</f>
        <v>148.50525737089575</v>
      </c>
    </row>
    <row r="29" spans="1:46" outlineLevel="1" x14ac:dyDescent="0.2">
      <c r="E29" s="45" t="s">
        <v>19</v>
      </c>
      <c r="F29" s="15" t="s">
        <v>76</v>
      </c>
      <c r="G29" s="46">
        <v>31.613144940208127</v>
      </c>
      <c r="H29" s="46">
        <v>32.403473563713327</v>
      </c>
      <c r="I29" s="46">
        <v>33.213560402806152</v>
      </c>
      <c r="J29" s="46">
        <v>34.043899412876307</v>
      </c>
      <c r="K29" s="46">
        <v>34.894996898198208</v>
      </c>
      <c r="L29" s="46">
        <v>35.76737182065316</v>
      </c>
      <c r="M29" s="46">
        <v>36.661556116169486</v>
      </c>
      <c r="N29" s="46">
        <v>37.578095019073722</v>
      </c>
      <c r="O29" s="46">
        <v>38.517547394550554</v>
      </c>
      <c r="P29" s="46">
        <v>39.48048607941432</v>
      </c>
      <c r="Q29" s="46">
        <v>40.467498231399674</v>
      </c>
      <c r="R29" s="46">
        <v>41.479185687184653</v>
      </c>
      <c r="S29" s="46">
        <v>42.51616532936427</v>
      </c>
      <c r="T29" s="46">
        <v>43.579069462598376</v>
      </c>
      <c r="U29" s="46">
        <v>44.668546199163323</v>
      </c>
      <c r="V29" s="46">
        <v>45.785259854142403</v>
      </c>
      <c r="W29" s="46">
        <v>46.929891350495964</v>
      </c>
      <c r="X29" s="46">
        <v>48.103138634258357</v>
      </c>
      <c r="Y29" s="46">
        <v>49.305717100114819</v>
      </c>
      <c r="Z29" s="46">
        <v>50.538360027617685</v>
      </c>
      <c r="AA29" s="46">
        <v>51.801819028308117</v>
      </c>
      <c r="AB29" s="46">
        <v>53.096864504015819</v>
      </c>
      <c r="AC29" s="46">
        <v>54.424286116616216</v>
      </c>
      <c r="AD29" s="46">
        <v>55.784893269531615</v>
      </c>
      <c r="AE29" s="46">
        <v>57.179515601269884</v>
      </c>
      <c r="AF29" s="46">
        <v>58.609003491301628</v>
      </c>
      <c r="AG29" s="46">
        <v>60.074228578584169</v>
      </c>
      <c r="AH29" s="46">
        <v>61.576084293048766</v>
      </c>
      <c r="AI29" s="46">
        <v>63.115486400374976</v>
      </c>
      <c r="AJ29" s="46">
        <v>64.693373560384359</v>
      </c>
      <c r="AK29" s="46">
        <v>66.310707899393961</v>
      </c>
      <c r="AL29" s="46">
        <v>67.968475596878804</v>
      </c>
      <c r="AM29" s="46">
        <v>69.667687486800773</v>
      </c>
      <c r="AN29" s="46">
        <v>71.40937967397079</v>
      </c>
      <c r="AO29" s="46">
        <v>73.194614165820042</v>
      </c>
      <c r="AP29" s="46">
        <v>75.024479519965539</v>
      </c>
      <c r="AQ29" s="46">
        <v>76.900091507964675</v>
      </c>
      <c r="AR29" s="46">
        <v>78.822593795663792</v>
      </c>
      <c r="AS29" s="46">
        <v>80.793158640555376</v>
      </c>
      <c r="AT29" s="46">
        <v>82.812987606569251</v>
      </c>
    </row>
    <row r="30" spans="1:46" outlineLevel="1" x14ac:dyDescent="0.2">
      <c r="E30" t="s">
        <v>71</v>
      </c>
      <c r="F30" s="15" t="s">
        <v>76</v>
      </c>
      <c r="G30" s="12">
        <v>512.23848628808071</v>
      </c>
      <c r="H30" s="12">
        <v>490.55584375559192</v>
      </c>
      <c r="I30" s="12">
        <v>494.93346811781794</v>
      </c>
      <c r="J30" s="12">
        <v>499.47130515160472</v>
      </c>
      <c r="K30" s="12">
        <v>501.84809942386539</v>
      </c>
      <c r="L30" s="12">
        <v>503.45682794941331</v>
      </c>
      <c r="M30" s="12">
        <v>496.74433716122792</v>
      </c>
      <c r="N30" s="12">
        <v>502.50445833320202</v>
      </c>
      <c r="O30" s="12">
        <v>500.47313281591914</v>
      </c>
      <c r="P30" s="12">
        <v>506.61371153942719</v>
      </c>
      <c r="Q30" s="12">
        <v>505.34309565532749</v>
      </c>
      <c r="R30" s="12">
        <v>511.22048784995269</v>
      </c>
      <c r="S30" s="12">
        <v>518.36728646554138</v>
      </c>
      <c r="T30" s="12">
        <v>525.69564064251415</v>
      </c>
      <c r="U30" s="12">
        <v>533.30920366707869</v>
      </c>
      <c r="V30" s="12">
        <v>540.92649680906038</v>
      </c>
      <c r="W30" s="12">
        <v>548.35373116474716</v>
      </c>
      <c r="X30" s="12">
        <v>555.65789665192165</v>
      </c>
      <c r="Y30" s="12">
        <v>562.92174035068501</v>
      </c>
      <c r="Z30" s="12">
        <v>570.5014430857068</v>
      </c>
      <c r="AA30" s="12">
        <v>577.97583536719628</v>
      </c>
      <c r="AB30" s="12">
        <v>585.96403601304723</v>
      </c>
      <c r="AC30" s="12">
        <v>594.19908807652723</v>
      </c>
      <c r="AD30" s="12">
        <v>553.6046703676659</v>
      </c>
      <c r="AE30" s="12">
        <v>513.65685099757718</v>
      </c>
      <c r="AF30" s="12">
        <v>525.73307543789747</v>
      </c>
      <c r="AG30" s="12">
        <v>537.99822753555679</v>
      </c>
      <c r="AH30" s="12">
        <v>551.88371651243096</v>
      </c>
      <c r="AI30" s="12">
        <v>568.0319499121847</v>
      </c>
      <c r="AJ30" s="12">
        <v>588.4521418132216</v>
      </c>
      <c r="AK30" s="12">
        <v>615.67301091024967</v>
      </c>
      <c r="AL30" s="12">
        <v>656.6575390427214</v>
      </c>
      <c r="AM30" s="12">
        <v>639.16438015220422</v>
      </c>
      <c r="AN30" s="12">
        <v>371.70441527508171</v>
      </c>
      <c r="AO30" s="12">
        <v>384.52962906307039</v>
      </c>
      <c r="AP30" s="12">
        <v>397.78353792885093</v>
      </c>
      <c r="AQ30" s="12">
        <v>411.48394904070818</v>
      </c>
      <c r="AR30" s="12">
        <v>425.65445846858478</v>
      </c>
      <c r="AS30" s="12">
        <v>440.29278431741773</v>
      </c>
      <c r="AT30" s="12">
        <v>455.44998400238836</v>
      </c>
    </row>
    <row r="31" spans="1:46" ht="5.0999999999999996" customHeight="1" outlineLevel="1" x14ac:dyDescent="0.2"/>
    <row r="32" spans="1:46" outlineLevel="1" x14ac:dyDescent="0.2">
      <c r="B32" s="8" t="s">
        <v>17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</row>
    <row r="33" spans="1:51" outlineLevel="1" x14ac:dyDescent="0.2">
      <c r="E33" t="str">
        <f>E37</f>
        <v>Capacity Reservation</v>
      </c>
      <c r="F33" s="15" t="s">
        <v>45</v>
      </c>
      <c r="G33" s="36">
        <f>1-G34</f>
        <v>0.93350702818425624</v>
      </c>
      <c r="H33" s="11">
        <f>G33</f>
        <v>0.93350702818425624</v>
      </c>
      <c r="I33" s="11">
        <f t="shared" ref="I33:K33" si="46">H33</f>
        <v>0.93350702818425624</v>
      </c>
      <c r="J33" s="11">
        <f t="shared" si="46"/>
        <v>0.93350702818425624</v>
      </c>
      <c r="K33" s="11">
        <f t="shared" si="46"/>
        <v>0.93350702818425624</v>
      </c>
      <c r="L33" s="36">
        <f>1-L34</f>
        <v>0.92509139347496694</v>
      </c>
      <c r="M33" s="11">
        <f>L33</f>
        <v>0.92509139347496694</v>
      </c>
      <c r="N33" s="11">
        <f t="shared" ref="N33:P33" si="47">M33</f>
        <v>0.92509139347496694</v>
      </c>
      <c r="O33" s="11">
        <f t="shared" si="47"/>
        <v>0.92509139347496694</v>
      </c>
      <c r="P33" s="11">
        <f t="shared" si="47"/>
        <v>0.92509139347496694</v>
      </c>
      <c r="Q33" s="36">
        <f>1-Q34</f>
        <v>0.91799701752874063</v>
      </c>
      <c r="R33" s="11">
        <f>Q33</f>
        <v>0.91799701752874063</v>
      </c>
      <c r="S33" s="11">
        <f t="shared" ref="S33:U33" si="48">R33</f>
        <v>0.91799701752874063</v>
      </c>
      <c r="T33" s="11">
        <f t="shared" si="48"/>
        <v>0.91799701752874063</v>
      </c>
      <c r="U33" s="11">
        <f t="shared" si="48"/>
        <v>0.91799701752874063</v>
      </c>
      <c r="V33" s="36">
        <f>1-V34</f>
        <v>0.91337974428729396</v>
      </c>
      <c r="W33" s="11">
        <f>V33</f>
        <v>0.91337974428729396</v>
      </c>
      <c r="X33" s="11">
        <f t="shared" ref="X33:Z33" si="49">W33</f>
        <v>0.91337974428729396</v>
      </c>
      <c r="Y33" s="11">
        <f t="shared" si="49"/>
        <v>0.91337974428729396</v>
      </c>
      <c r="Z33" s="11">
        <f t="shared" si="49"/>
        <v>0.91337974428729396</v>
      </c>
      <c r="AA33" s="36">
        <f>1-AA34</f>
        <v>0.90362874913912272</v>
      </c>
      <c r="AB33" s="11">
        <f>AA33</f>
        <v>0.90362874913912272</v>
      </c>
      <c r="AC33" s="11">
        <f t="shared" ref="AC33:AE33" si="50">AB33</f>
        <v>0.90362874913912272</v>
      </c>
      <c r="AD33" s="11">
        <f t="shared" si="50"/>
        <v>0.90362874913912272</v>
      </c>
      <c r="AE33" s="11">
        <f t="shared" si="50"/>
        <v>0.90362874913912272</v>
      </c>
      <c r="AF33" s="36">
        <f>1-AF34</f>
        <v>0.88886826770451188</v>
      </c>
      <c r="AG33" s="11">
        <f>AF33</f>
        <v>0.88886826770451188</v>
      </c>
      <c r="AH33" s="11">
        <f t="shared" ref="AH33:AJ33" si="51">AG33</f>
        <v>0.88886826770451188</v>
      </c>
      <c r="AI33" s="11">
        <f t="shared" si="51"/>
        <v>0.88886826770451188</v>
      </c>
      <c r="AJ33" s="11">
        <f t="shared" si="51"/>
        <v>0.88886826770451188</v>
      </c>
      <c r="AK33" s="36">
        <f>1-AK34</f>
        <v>0.86934547393608597</v>
      </c>
      <c r="AL33" s="11">
        <f>AK33</f>
        <v>0.86934547393608597</v>
      </c>
      <c r="AM33" s="11">
        <f t="shared" ref="AM33:AO33" si="52">AL33</f>
        <v>0.86934547393608597</v>
      </c>
      <c r="AN33" s="11">
        <f t="shared" si="52"/>
        <v>0.86934547393608597</v>
      </c>
      <c r="AO33" s="11">
        <f t="shared" si="52"/>
        <v>0.86934547393608597</v>
      </c>
      <c r="AP33" s="36">
        <f>1-AP34</f>
        <v>0.81491536020457211</v>
      </c>
      <c r="AQ33" s="11">
        <f>AP33</f>
        <v>0.81491536020457211</v>
      </c>
      <c r="AR33" s="11">
        <f t="shared" ref="AR33:AT33" si="53">AQ33</f>
        <v>0.81491536020457211</v>
      </c>
      <c r="AS33" s="11">
        <f t="shared" si="53"/>
        <v>0.81491536020457211</v>
      </c>
      <c r="AT33" s="11">
        <f t="shared" si="53"/>
        <v>0.81491536020457211</v>
      </c>
      <c r="AU33" s="11"/>
      <c r="AV33" s="11"/>
      <c r="AW33" s="11"/>
      <c r="AX33" s="11"/>
      <c r="AY33" s="11"/>
    </row>
    <row r="34" spans="1:51" outlineLevel="1" x14ac:dyDescent="0.2">
      <c r="E34" t="str">
        <f>E38</f>
        <v>Commodity</v>
      </c>
      <c r="F34" s="15" t="s">
        <v>45</v>
      </c>
      <c r="G34" s="36">
        <f>SUM(G29:K29)/SUM(G30:K30)</f>
        <v>6.6492971815743804E-2</v>
      </c>
      <c r="H34" s="11">
        <f>G34</f>
        <v>6.6492971815743804E-2</v>
      </c>
      <c r="I34" s="11">
        <f t="shared" ref="I34:K34" si="54">H34</f>
        <v>6.6492971815743804E-2</v>
      </c>
      <c r="J34" s="11">
        <f t="shared" si="54"/>
        <v>6.6492971815743804E-2</v>
      </c>
      <c r="K34" s="11">
        <f t="shared" si="54"/>
        <v>6.6492971815743804E-2</v>
      </c>
      <c r="L34" s="36">
        <f>SUM(L29:P29)/SUM(L30:P30)</f>
        <v>7.4908606525033061E-2</v>
      </c>
      <c r="M34" s="11">
        <f>L34</f>
        <v>7.4908606525033061E-2</v>
      </c>
      <c r="N34" s="11">
        <f t="shared" ref="N34:P34" si="55">M34</f>
        <v>7.4908606525033061E-2</v>
      </c>
      <c r="O34" s="11">
        <f t="shared" si="55"/>
        <v>7.4908606525033061E-2</v>
      </c>
      <c r="P34" s="11">
        <f t="shared" si="55"/>
        <v>7.4908606525033061E-2</v>
      </c>
      <c r="Q34" s="36">
        <f>SUM(Q29:U29)/SUM(Q30:U30)</f>
        <v>8.2002982471259311E-2</v>
      </c>
      <c r="R34" s="11">
        <f>Q34</f>
        <v>8.2002982471259311E-2</v>
      </c>
      <c r="S34" s="11">
        <f t="shared" ref="S34:U34" si="56">R34</f>
        <v>8.2002982471259311E-2</v>
      </c>
      <c r="T34" s="11">
        <f t="shared" si="56"/>
        <v>8.2002982471259311E-2</v>
      </c>
      <c r="U34" s="11">
        <f t="shared" si="56"/>
        <v>8.2002982471259311E-2</v>
      </c>
      <c r="V34" s="36">
        <f>SUM(V29:Z29)/SUM(V30:Z30)</f>
        <v>8.6620255712705985E-2</v>
      </c>
      <c r="W34" s="11">
        <f>V34</f>
        <v>8.6620255712705985E-2</v>
      </c>
      <c r="X34" s="11">
        <f t="shared" ref="X34:Z34" si="57">W34</f>
        <v>8.6620255712705985E-2</v>
      </c>
      <c r="Y34" s="11">
        <f t="shared" si="57"/>
        <v>8.6620255712705985E-2</v>
      </c>
      <c r="Z34" s="11">
        <f t="shared" si="57"/>
        <v>8.6620255712705985E-2</v>
      </c>
      <c r="AA34" s="36">
        <f>SUM(AA29:AE29)/SUM(AA30:AE30)</f>
        <v>9.6371250860877306E-2</v>
      </c>
      <c r="AB34" s="11">
        <f>AA34</f>
        <v>9.6371250860877306E-2</v>
      </c>
      <c r="AC34" s="11">
        <f t="shared" ref="AC34:AE34" si="58">AB34</f>
        <v>9.6371250860877306E-2</v>
      </c>
      <c r="AD34" s="11">
        <f t="shared" si="58"/>
        <v>9.6371250860877306E-2</v>
      </c>
      <c r="AE34" s="11">
        <f t="shared" si="58"/>
        <v>9.6371250860877306E-2</v>
      </c>
      <c r="AF34" s="36">
        <f>SUM(AF29:AJ29)/SUM(AF30:AJ30)</f>
        <v>0.11113173229548814</v>
      </c>
      <c r="AG34" s="11">
        <f>AF34</f>
        <v>0.11113173229548814</v>
      </c>
      <c r="AH34" s="11">
        <f t="shared" ref="AH34:AJ34" si="59">AG34</f>
        <v>0.11113173229548814</v>
      </c>
      <c r="AI34" s="11">
        <f t="shared" si="59"/>
        <v>0.11113173229548814</v>
      </c>
      <c r="AJ34" s="11">
        <f t="shared" si="59"/>
        <v>0.11113173229548814</v>
      </c>
      <c r="AK34" s="36">
        <f>SUM(AK29:AO29)/SUM(AK30:AO30)</f>
        <v>0.13065452606391406</v>
      </c>
      <c r="AL34" s="11">
        <f>AK34</f>
        <v>0.13065452606391406</v>
      </c>
      <c r="AM34" s="11">
        <f t="shared" ref="AM34:AO34" si="60">AL34</f>
        <v>0.13065452606391406</v>
      </c>
      <c r="AN34" s="11">
        <f t="shared" si="60"/>
        <v>0.13065452606391406</v>
      </c>
      <c r="AO34" s="11">
        <f t="shared" si="60"/>
        <v>0.13065452606391406</v>
      </c>
      <c r="AP34" s="36">
        <f>SUM(AP29:AT29)/SUM(AP30:AT30)</f>
        <v>0.18508463979542791</v>
      </c>
      <c r="AQ34" s="11">
        <f>AP34</f>
        <v>0.18508463979542791</v>
      </c>
      <c r="AR34" s="11">
        <f t="shared" ref="AR34:AT34" si="61">AQ34</f>
        <v>0.18508463979542791</v>
      </c>
      <c r="AS34" s="11">
        <f t="shared" si="61"/>
        <v>0.18508463979542791</v>
      </c>
      <c r="AT34" s="11">
        <f t="shared" si="61"/>
        <v>0.18508463979542791</v>
      </c>
      <c r="AU34" s="11"/>
      <c r="AV34" s="11"/>
      <c r="AW34" s="11"/>
      <c r="AX34" s="11"/>
      <c r="AY34" s="11"/>
    </row>
    <row r="35" spans="1:51" ht="5.0999999999999996" customHeight="1" outlineLevel="1" x14ac:dyDescent="0.2"/>
    <row r="36" spans="1:51" outlineLevel="1" x14ac:dyDescent="0.2">
      <c r="B36" s="8" t="s">
        <v>20</v>
      </c>
    </row>
    <row r="37" spans="1:51" outlineLevel="1" x14ac:dyDescent="0.2">
      <c r="E37" t="s">
        <v>82</v>
      </c>
      <c r="F37" s="15" t="s">
        <v>51</v>
      </c>
      <c r="G37" s="12">
        <f t="shared" ref="G37:AT37" si="62">LOOKUP(G$7,$G$15:$L$15,$G16:$L16)</f>
        <v>845</v>
      </c>
      <c r="H37" s="12">
        <f t="shared" si="62"/>
        <v>845</v>
      </c>
      <c r="I37" s="12">
        <f t="shared" si="62"/>
        <v>845</v>
      </c>
      <c r="J37" s="12">
        <f t="shared" si="62"/>
        <v>845</v>
      </c>
      <c r="K37" s="12">
        <f t="shared" si="62"/>
        <v>845</v>
      </c>
      <c r="L37" s="12">
        <f t="shared" si="62"/>
        <v>845</v>
      </c>
      <c r="M37" s="12">
        <f t="shared" si="62"/>
        <v>845</v>
      </c>
      <c r="N37" s="12">
        <f t="shared" si="62"/>
        <v>845</v>
      </c>
      <c r="O37" s="12">
        <f t="shared" si="62"/>
        <v>845</v>
      </c>
      <c r="P37" s="12">
        <f t="shared" si="62"/>
        <v>845</v>
      </c>
      <c r="Q37" s="12">
        <f t="shared" si="62"/>
        <v>845</v>
      </c>
      <c r="R37" s="12">
        <f t="shared" si="62"/>
        <v>845</v>
      </c>
      <c r="S37" s="12">
        <f t="shared" si="62"/>
        <v>845</v>
      </c>
      <c r="T37" s="12">
        <f t="shared" si="62"/>
        <v>845</v>
      </c>
      <c r="U37" s="12">
        <f t="shared" si="62"/>
        <v>845</v>
      </c>
      <c r="V37" s="12">
        <f t="shared" si="62"/>
        <v>845</v>
      </c>
      <c r="W37" s="12">
        <f t="shared" si="62"/>
        <v>845</v>
      </c>
      <c r="X37" s="12">
        <f t="shared" si="62"/>
        <v>845</v>
      </c>
      <c r="Y37" s="12">
        <f t="shared" si="62"/>
        <v>845</v>
      </c>
      <c r="Z37" s="12">
        <f t="shared" si="62"/>
        <v>845</v>
      </c>
      <c r="AA37" s="12">
        <f t="shared" si="62"/>
        <v>845</v>
      </c>
      <c r="AB37" s="12">
        <f t="shared" si="62"/>
        <v>845</v>
      </c>
      <c r="AC37" s="12">
        <f t="shared" si="62"/>
        <v>845</v>
      </c>
      <c r="AD37" s="12">
        <f t="shared" si="62"/>
        <v>845</v>
      </c>
      <c r="AE37" s="12">
        <f t="shared" si="62"/>
        <v>845</v>
      </c>
      <c r="AF37" s="12">
        <f t="shared" si="62"/>
        <v>845</v>
      </c>
      <c r="AG37" s="12">
        <f t="shared" si="62"/>
        <v>845</v>
      </c>
      <c r="AH37" s="12">
        <f t="shared" si="62"/>
        <v>845</v>
      </c>
      <c r="AI37" s="12">
        <f t="shared" si="62"/>
        <v>845</v>
      </c>
      <c r="AJ37" s="12">
        <f t="shared" si="62"/>
        <v>845</v>
      </c>
      <c r="AK37" s="12">
        <f t="shared" si="62"/>
        <v>845</v>
      </c>
      <c r="AL37" s="12">
        <f t="shared" si="62"/>
        <v>845</v>
      </c>
      <c r="AM37" s="12">
        <f t="shared" si="62"/>
        <v>845</v>
      </c>
      <c r="AN37" s="12">
        <f t="shared" si="62"/>
        <v>845</v>
      </c>
      <c r="AO37" s="12">
        <f t="shared" si="62"/>
        <v>845</v>
      </c>
      <c r="AP37" s="12">
        <f t="shared" si="62"/>
        <v>845</v>
      </c>
      <c r="AQ37" s="12">
        <f t="shared" si="62"/>
        <v>845</v>
      </c>
      <c r="AR37" s="12">
        <f t="shared" si="62"/>
        <v>845</v>
      </c>
      <c r="AS37" s="12">
        <f t="shared" si="62"/>
        <v>845</v>
      </c>
      <c r="AT37" s="12">
        <f t="shared" si="62"/>
        <v>845</v>
      </c>
    </row>
    <row r="38" spans="1:51" outlineLevel="1" x14ac:dyDescent="0.2">
      <c r="E38" t="s">
        <v>83</v>
      </c>
      <c r="F38" s="15" t="s">
        <v>51</v>
      </c>
      <c r="G38" s="12">
        <f ca="1">LOOKUP(G$15,$G$7:$AT$7,$G17:$L17)</f>
        <v>663.90733896488234</v>
      </c>
      <c r="H38" s="12">
        <f t="shared" ref="H38:AT38" si="63">LOOKUP(H$7,$G$15:$L$15,$G17:$L17)</f>
        <v>663.90733896488234</v>
      </c>
      <c r="I38" s="12">
        <f t="shared" si="63"/>
        <v>663.90733896488234</v>
      </c>
      <c r="J38" s="12">
        <f t="shared" si="63"/>
        <v>663.90733896488234</v>
      </c>
      <c r="K38" s="12">
        <f t="shared" si="63"/>
        <v>663.90733896488234</v>
      </c>
      <c r="L38" s="12">
        <f t="shared" si="63"/>
        <v>663.90733896488234</v>
      </c>
      <c r="M38" s="12">
        <f t="shared" si="63"/>
        <v>663.90733896488234</v>
      </c>
      <c r="N38" s="12">
        <f t="shared" si="63"/>
        <v>663.90733896488234</v>
      </c>
      <c r="O38" s="12">
        <f t="shared" si="63"/>
        <v>663.90733896488234</v>
      </c>
      <c r="P38" s="12">
        <f t="shared" si="63"/>
        <v>663.90733896488234</v>
      </c>
      <c r="Q38" s="12">
        <f t="shared" si="63"/>
        <v>663.90733896488234</v>
      </c>
      <c r="R38" s="12">
        <f t="shared" si="63"/>
        <v>663.90733896488234</v>
      </c>
      <c r="S38" s="12">
        <f t="shared" si="63"/>
        <v>663.90733896488234</v>
      </c>
      <c r="T38" s="12">
        <f t="shared" si="63"/>
        <v>663.90733896488234</v>
      </c>
      <c r="U38" s="12">
        <f t="shared" si="63"/>
        <v>663.90733896488234</v>
      </c>
      <c r="V38" s="12">
        <f t="shared" si="63"/>
        <v>663.90733896488234</v>
      </c>
      <c r="W38" s="12">
        <f t="shared" si="63"/>
        <v>663.90733896488234</v>
      </c>
      <c r="X38" s="12">
        <f t="shared" si="63"/>
        <v>663.90733896488234</v>
      </c>
      <c r="Y38" s="12">
        <f t="shared" si="63"/>
        <v>663.90733896488234</v>
      </c>
      <c r="Z38" s="12">
        <f t="shared" si="63"/>
        <v>663.90733896488234</v>
      </c>
      <c r="AA38" s="12">
        <f t="shared" si="63"/>
        <v>663.90733896488234</v>
      </c>
      <c r="AB38" s="12">
        <f t="shared" si="63"/>
        <v>663.90733896488234</v>
      </c>
      <c r="AC38" s="12">
        <f t="shared" si="63"/>
        <v>663.90733896488234</v>
      </c>
      <c r="AD38" s="12">
        <f t="shared" si="63"/>
        <v>663.90733896488234</v>
      </c>
      <c r="AE38" s="12">
        <f t="shared" si="63"/>
        <v>663.90733896488234</v>
      </c>
      <c r="AF38" s="12">
        <f t="shared" si="63"/>
        <v>663.90733896488234</v>
      </c>
      <c r="AG38" s="12">
        <f t="shared" si="63"/>
        <v>663.90733896488234</v>
      </c>
      <c r="AH38" s="12">
        <f t="shared" si="63"/>
        <v>663.90733896488234</v>
      </c>
      <c r="AI38" s="12">
        <f t="shared" si="63"/>
        <v>663.90733896488234</v>
      </c>
      <c r="AJ38" s="12">
        <f t="shared" si="63"/>
        <v>663.90733896488234</v>
      </c>
      <c r="AK38" s="12">
        <f t="shared" si="63"/>
        <v>663.90733896488234</v>
      </c>
      <c r="AL38" s="12">
        <f t="shared" si="63"/>
        <v>663.90733896488234</v>
      </c>
      <c r="AM38" s="12">
        <f t="shared" si="63"/>
        <v>663.90733896488234</v>
      </c>
      <c r="AN38" s="12">
        <f t="shared" si="63"/>
        <v>663.90733896488234</v>
      </c>
      <c r="AO38" s="12">
        <f t="shared" si="63"/>
        <v>663.90733896488234</v>
      </c>
      <c r="AP38" s="12">
        <f t="shared" si="63"/>
        <v>663.90733896488234</v>
      </c>
      <c r="AQ38" s="12">
        <f t="shared" si="63"/>
        <v>663.90733896488234</v>
      </c>
      <c r="AR38" s="12">
        <f t="shared" si="63"/>
        <v>663.90733896488234</v>
      </c>
      <c r="AS38" s="12">
        <f t="shared" si="63"/>
        <v>663.90733896488234</v>
      </c>
      <c r="AT38" s="12">
        <f t="shared" si="63"/>
        <v>663.90733896488234</v>
      </c>
    </row>
    <row r="39" spans="1:51" ht="5.0999999999999996" customHeight="1" outlineLevel="1" x14ac:dyDescent="0.2"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</row>
    <row r="40" spans="1:51" outlineLevel="1" x14ac:dyDescent="0.2">
      <c r="B40" s="8" t="s">
        <v>16</v>
      </c>
      <c r="G40" s="6"/>
    </row>
    <row r="41" spans="1:51" outlineLevel="1" x14ac:dyDescent="0.2">
      <c r="E41" t="s">
        <v>84</v>
      </c>
      <c r="F41" s="15" t="s">
        <v>77</v>
      </c>
      <c r="G41" s="56">
        <f>1+F12</f>
        <v>1.0464529383805978</v>
      </c>
      <c r="H41" s="35">
        <f>G41*(1+$F$12)</f>
        <v>1.0950637522453872</v>
      </c>
      <c r="I41" s="35">
        <f t="shared" ref="I41:K41" si="64">H41*(1+$F$12)</f>
        <v>1.1459326812512685</v>
      </c>
      <c r="J41" s="35">
        <f t="shared" si="64"/>
        <v>1.1991646214817469</v>
      </c>
      <c r="K41" s="35">
        <f t="shared" si="64"/>
        <v>1.2548693417516315</v>
      </c>
      <c r="L41" s="56">
        <f>G41</f>
        <v>1.0464529383805978</v>
      </c>
      <c r="M41" s="35">
        <f t="shared" ref="M41:AT41" si="65">H41</f>
        <v>1.0950637522453872</v>
      </c>
      <c r="N41" s="35">
        <f t="shared" si="65"/>
        <v>1.1459326812512685</v>
      </c>
      <c r="O41" s="35">
        <f t="shared" si="65"/>
        <v>1.1991646214817469</v>
      </c>
      <c r="P41" s="35">
        <f t="shared" si="65"/>
        <v>1.2548693417516315</v>
      </c>
      <c r="Q41" s="56">
        <f t="shared" si="65"/>
        <v>1.0464529383805978</v>
      </c>
      <c r="R41" s="35">
        <f t="shared" si="65"/>
        <v>1.0950637522453872</v>
      </c>
      <c r="S41" s="35">
        <f t="shared" si="65"/>
        <v>1.1459326812512685</v>
      </c>
      <c r="T41" s="35">
        <f t="shared" si="65"/>
        <v>1.1991646214817469</v>
      </c>
      <c r="U41" s="35">
        <f t="shared" si="65"/>
        <v>1.2548693417516315</v>
      </c>
      <c r="V41" s="56">
        <f t="shared" si="65"/>
        <v>1.0464529383805978</v>
      </c>
      <c r="W41" s="35">
        <f t="shared" si="65"/>
        <v>1.0950637522453872</v>
      </c>
      <c r="X41" s="35">
        <f t="shared" si="65"/>
        <v>1.1459326812512685</v>
      </c>
      <c r="Y41" s="35">
        <f t="shared" si="65"/>
        <v>1.1991646214817469</v>
      </c>
      <c r="Z41" s="35">
        <f t="shared" si="65"/>
        <v>1.2548693417516315</v>
      </c>
      <c r="AA41" s="56">
        <f t="shared" si="65"/>
        <v>1.0464529383805978</v>
      </c>
      <c r="AB41" s="35">
        <f t="shared" si="65"/>
        <v>1.0950637522453872</v>
      </c>
      <c r="AC41" s="35">
        <f t="shared" si="65"/>
        <v>1.1459326812512685</v>
      </c>
      <c r="AD41" s="35">
        <f t="shared" si="65"/>
        <v>1.1991646214817469</v>
      </c>
      <c r="AE41" s="35">
        <f t="shared" si="65"/>
        <v>1.2548693417516315</v>
      </c>
      <c r="AF41" s="56">
        <f t="shared" si="65"/>
        <v>1.0464529383805978</v>
      </c>
      <c r="AG41" s="35">
        <f t="shared" si="65"/>
        <v>1.0950637522453872</v>
      </c>
      <c r="AH41" s="35">
        <f t="shared" si="65"/>
        <v>1.1459326812512685</v>
      </c>
      <c r="AI41" s="35">
        <f t="shared" si="65"/>
        <v>1.1991646214817469</v>
      </c>
      <c r="AJ41" s="35">
        <f t="shared" si="65"/>
        <v>1.2548693417516315</v>
      </c>
      <c r="AK41" s="56">
        <f t="shared" si="65"/>
        <v>1.0464529383805978</v>
      </c>
      <c r="AL41" s="35">
        <f t="shared" si="65"/>
        <v>1.0950637522453872</v>
      </c>
      <c r="AM41" s="35">
        <f t="shared" si="65"/>
        <v>1.1459326812512685</v>
      </c>
      <c r="AN41" s="35">
        <f t="shared" si="65"/>
        <v>1.1991646214817469</v>
      </c>
      <c r="AO41" s="35">
        <f t="shared" si="65"/>
        <v>1.2548693417516315</v>
      </c>
      <c r="AP41" s="56">
        <f t="shared" si="65"/>
        <v>1.0464529383805978</v>
      </c>
      <c r="AQ41" s="35">
        <f t="shared" si="65"/>
        <v>1.0950637522453872</v>
      </c>
      <c r="AR41" s="35">
        <f t="shared" si="65"/>
        <v>1.1459326812512685</v>
      </c>
      <c r="AS41" s="35">
        <f t="shared" si="65"/>
        <v>1.1991646214817469</v>
      </c>
      <c r="AT41" s="35">
        <f t="shared" si="65"/>
        <v>1.2548693417516315</v>
      </c>
    </row>
    <row r="42" spans="1:51" outlineLevel="1" x14ac:dyDescent="0.2">
      <c r="E42" t="str">
        <f>"Discounted "&amp;E28</f>
        <v>Discounted Total Unsmooth Revenue</v>
      </c>
      <c r="F42" s="15" t="s">
        <v>78</v>
      </c>
      <c r="G42" s="12">
        <f t="shared" ref="G42:AT42" si="66">G28/G41</f>
        <v>440.52274120704936</v>
      </c>
      <c r="H42" s="12">
        <f t="shared" si="66"/>
        <v>393.86490465100752</v>
      </c>
      <c r="I42" s="12">
        <f t="shared" si="66"/>
        <v>369.77002420624979</v>
      </c>
      <c r="J42" s="12">
        <f t="shared" si="66"/>
        <v>347.21052717135586</v>
      </c>
      <c r="K42" s="12">
        <f t="shared" si="66"/>
        <v>324.68071709904893</v>
      </c>
      <c r="L42" s="12">
        <f t="shared" si="66"/>
        <v>380.43498320936499</v>
      </c>
      <c r="M42" s="12">
        <f t="shared" si="66"/>
        <v>349.74119046266685</v>
      </c>
      <c r="N42" s="12">
        <f t="shared" si="66"/>
        <v>329.16778593051339</v>
      </c>
      <c r="O42" s="12">
        <f t="shared" si="66"/>
        <v>305.29031497039119</v>
      </c>
      <c r="P42" s="12">
        <f t="shared" si="66"/>
        <v>287.51701485441993</v>
      </c>
      <c r="Q42" s="12">
        <f t="shared" si="66"/>
        <v>335.09951762757686</v>
      </c>
      <c r="R42" s="12">
        <f t="shared" si="66"/>
        <v>315.40618298935982</v>
      </c>
      <c r="S42" s="12">
        <f t="shared" si="66"/>
        <v>297.5069634575791</v>
      </c>
      <c r="T42" s="12">
        <f t="shared" si="66"/>
        <v>280.64600722834354</v>
      </c>
      <c r="U42" s="12">
        <f t="shared" si="66"/>
        <v>264.80741285607718</v>
      </c>
      <c r="V42" s="12">
        <f t="shared" si="66"/>
        <v>313.46219539913494</v>
      </c>
      <c r="W42" s="12">
        <f t="shared" si="66"/>
        <v>295.51627557844108</v>
      </c>
      <c r="X42" s="12">
        <f t="shared" si="66"/>
        <v>278.46754990957498</v>
      </c>
      <c r="Y42" s="12">
        <f t="shared" si="66"/>
        <v>262.31943068142652</v>
      </c>
      <c r="Z42" s="12">
        <f t="shared" si="66"/>
        <v>247.17894618726996</v>
      </c>
      <c r="AA42" s="12">
        <f t="shared" si="66"/>
        <v>292.14694823409769</v>
      </c>
      <c r="AB42" s="12">
        <f t="shared" si="66"/>
        <v>275.32807011574931</v>
      </c>
      <c r="AC42" s="12">
        <f t="shared" si="66"/>
        <v>259.50889237398104</v>
      </c>
      <c r="AD42" s="12">
        <f t="shared" si="66"/>
        <v>225.2342907479844</v>
      </c>
      <c r="AE42" s="12">
        <f t="shared" si="66"/>
        <v>194.81362418296607</v>
      </c>
      <c r="AF42" s="12">
        <f t="shared" si="66"/>
        <v>232.78741910006687</v>
      </c>
      <c r="AG42" s="12">
        <f t="shared" si="66"/>
        <v>221.60959933990466</v>
      </c>
      <c r="AH42" s="12">
        <f t="shared" si="66"/>
        <v>211.44921924969873</v>
      </c>
      <c r="AI42" s="12">
        <f t="shared" si="66"/>
        <v>202.39751396006</v>
      </c>
      <c r="AJ42" s="12">
        <f t="shared" si="66"/>
        <v>194.94410607481996</v>
      </c>
      <c r="AK42" s="12">
        <f t="shared" si="66"/>
        <v>237.8900094353894</v>
      </c>
      <c r="AL42" s="12">
        <f t="shared" si="66"/>
        <v>235.72396690329302</v>
      </c>
      <c r="AM42" s="12">
        <f t="shared" si="66"/>
        <v>213.24490526800108</v>
      </c>
      <c r="AN42" s="12">
        <f t="shared" si="66"/>
        <v>115.63020730112879</v>
      </c>
      <c r="AO42" s="12">
        <f t="shared" si="66"/>
        <v>111.78689753050691</v>
      </c>
      <c r="AP42" s="12">
        <f t="shared" si="66"/>
        <v>135.60448796533575</v>
      </c>
      <c r="AQ42" s="12">
        <f t="shared" si="66"/>
        <v>131.07750950478226</v>
      </c>
      <c r="AR42" s="12">
        <f t="shared" si="66"/>
        <v>126.69541974851376</v>
      </c>
      <c r="AS42" s="12">
        <f t="shared" si="66"/>
        <v>122.44880309811252</v>
      </c>
      <c r="AT42" s="12">
        <f t="shared" si="66"/>
        <v>118.34320309682765</v>
      </c>
    </row>
    <row r="43" spans="1:51" outlineLevel="1" x14ac:dyDescent="0.2">
      <c r="E43" t="s">
        <v>80</v>
      </c>
      <c r="F43" s="15" t="s">
        <v>51</v>
      </c>
      <c r="G43" s="12">
        <f t="shared" ref="G43:AT43" si="67">G37/G$41</f>
        <v>807.48972935911536</v>
      </c>
      <c r="H43" s="12">
        <f t="shared" si="67"/>
        <v>771.64457162184317</v>
      </c>
      <c r="I43" s="12">
        <f t="shared" si="67"/>
        <v>737.39061100633455</v>
      </c>
      <c r="J43" s="12">
        <f t="shared" si="67"/>
        <v>704.65721291533464</v>
      </c>
      <c r="K43" s="12">
        <f t="shared" si="67"/>
        <v>673.37687828160017</v>
      </c>
      <c r="L43" s="12">
        <f t="shared" si="67"/>
        <v>807.48972935911536</v>
      </c>
      <c r="M43" s="12">
        <f t="shared" si="67"/>
        <v>771.64457162184317</v>
      </c>
      <c r="N43" s="12">
        <f t="shared" si="67"/>
        <v>737.39061100633455</v>
      </c>
      <c r="O43" s="12">
        <f t="shared" si="67"/>
        <v>704.65721291533464</v>
      </c>
      <c r="P43" s="12">
        <f t="shared" si="67"/>
        <v>673.37687828160017</v>
      </c>
      <c r="Q43" s="12">
        <f t="shared" si="67"/>
        <v>807.48972935911536</v>
      </c>
      <c r="R43" s="12">
        <f t="shared" si="67"/>
        <v>771.64457162184317</v>
      </c>
      <c r="S43" s="12">
        <f t="shared" si="67"/>
        <v>737.39061100633455</v>
      </c>
      <c r="T43" s="12">
        <f t="shared" si="67"/>
        <v>704.65721291533464</v>
      </c>
      <c r="U43" s="12">
        <f t="shared" si="67"/>
        <v>673.37687828160017</v>
      </c>
      <c r="V43" s="12">
        <f t="shared" si="67"/>
        <v>807.48972935911536</v>
      </c>
      <c r="W43" s="12">
        <f t="shared" si="67"/>
        <v>771.64457162184317</v>
      </c>
      <c r="X43" s="12">
        <f t="shared" si="67"/>
        <v>737.39061100633455</v>
      </c>
      <c r="Y43" s="12">
        <f t="shared" si="67"/>
        <v>704.65721291533464</v>
      </c>
      <c r="Z43" s="12">
        <f t="shared" si="67"/>
        <v>673.37687828160017</v>
      </c>
      <c r="AA43" s="12">
        <f t="shared" si="67"/>
        <v>807.48972935911536</v>
      </c>
      <c r="AB43" s="12">
        <f t="shared" si="67"/>
        <v>771.64457162184317</v>
      </c>
      <c r="AC43" s="12">
        <f t="shared" si="67"/>
        <v>737.39061100633455</v>
      </c>
      <c r="AD43" s="12">
        <f t="shared" si="67"/>
        <v>704.65721291533464</v>
      </c>
      <c r="AE43" s="12">
        <f t="shared" si="67"/>
        <v>673.37687828160017</v>
      </c>
      <c r="AF43" s="12">
        <f t="shared" si="67"/>
        <v>807.48972935911536</v>
      </c>
      <c r="AG43" s="12">
        <f t="shared" si="67"/>
        <v>771.64457162184317</v>
      </c>
      <c r="AH43" s="12">
        <f t="shared" si="67"/>
        <v>737.39061100633455</v>
      </c>
      <c r="AI43" s="12">
        <f t="shared" si="67"/>
        <v>704.65721291533464</v>
      </c>
      <c r="AJ43" s="12">
        <f t="shared" si="67"/>
        <v>673.37687828160017</v>
      </c>
      <c r="AK43" s="12">
        <f t="shared" si="67"/>
        <v>807.48972935911536</v>
      </c>
      <c r="AL43" s="12">
        <f t="shared" si="67"/>
        <v>771.64457162184317</v>
      </c>
      <c r="AM43" s="12">
        <f t="shared" si="67"/>
        <v>737.39061100633455</v>
      </c>
      <c r="AN43" s="12">
        <f t="shared" si="67"/>
        <v>704.65721291533464</v>
      </c>
      <c r="AO43" s="12">
        <f t="shared" si="67"/>
        <v>673.37687828160017</v>
      </c>
      <c r="AP43" s="12">
        <f t="shared" si="67"/>
        <v>807.48972935911536</v>
      </c>
      <c r="AQ43" s="12">
        <f t="shared" si="67"/>
        <v>771.64457162184317</v>
      </c>
      <c r="AR43" s="12">
        <f t="shared" si="67"/>
        <v>737.39061100633455</v>
      </c>
      <c r="AS43" s="12">
        <f t="shared" si="67"/>
        <v>704.65721291533464</v>
      </c>
      <c r="AT43" s="12">
        <f t="shared" si="67"/>
        <v>673.37687828160017</v>
      </c>
    </row>
    <row r="44" spans="1:51" outlineLevel="1" x14ac:dyDescent="0.2">
      <c r="E44" t="s">
        <v>81</v>
      </c>
      <c r="F44" s="15" t="s">
        <v>51</v>
      </c>
      <c r="G44" s="12">
        <f t="shared" ref="G44:AT44" ca="1" si="68">G38/G$41</f>
        <v>634.43592598850103</v>
      </c>
      <c r="H44" s="12">
        <f t="shared" si="68"/>
        <v>606.27277416823017</v>
      </c>
      <c r="I44" s="12">
        <f t="shared" si="68"/>
        <v>579.35980867562625</v>
      </c>
      <c r="J44" s="12">
        <f t="shared" si="68"/>
        <v>553.64153267340873</v>
      </c>
      <c r="K44" s="12">
        <f t="shared" si="68"/>
        <v>529.06491287623271</v>
      </c>
      <c r="L44" s="12">
        <f t="shared" si="68"/>
        <v>634.43592598850103</v>
      </c>
      <c r="M44" s="12">
        <f t="shared" si="68"/>
        <v>606.27277416823017</v>
      </c>
      <c r="N44" s="12">
        <f t="shared" si="68"/>
        <v>579.35980867562625</v>
      </c>
      <c r="O44" s="12">
        <f t="shared" si="68"/>
        <v>553.64153267340873</v>
      </c>
      <c r="P44" s="12">
        <f t="shared" si="68"/>
        <v>529.06491287623271</v>
      </c>
      <c r="Q44" s="12">
        <f t="shared" si="68"/>
        <v>634.43592598850103</v>
      </c>
      <c r="R44" s="12">
        <f t="shared" si="68"/>
        <v>606.27277416823017</v>
      </c>
      <c r="S44" s="12">
        <f t="shared" si="68"/>
        <v>579.35980867562625</v>
      </c>
      <c r="T44" s="12">
        <f t="shared" si="68"/>
        <v>553.64153267340873</v>
      </c>
      <c r="U44" s="12">
        <f t="shared" si="68"/>
        <v>529.06491287623271</v>
      </c>
      <c r="V44" s="12">
        <f t="shared" si="68"/>
        <v>634.43592598850103</v>
      </c>
      <c r="W44" s="12">
        <f t="shared" si="68"/>
        <v>606.27277416823017</v>
      </c>
      <c r="X44" s="12">
        <f t="shared" si="68"/>
        <v>579.35980867562625</v>
      </c>
      <c r="Y44" s="12">
        <f t="shared" si="68"/>
        <v>553.64153267340873</v>
      </c>
      <c r="Z44" s="12">
        <f t="shared" si="68"/>
        <v>529.06491287623271</v>
      </c>
      <c r="AA44" s="12">
        <f t="shared" si="68"/>
        <v>634.43592598850103</v>
      </c>
      <c r="AB44" s="12">
        <f t="shared" si="68"/>
        <v>606.27277416823017</v>
      </c>
      <c r="AC44" s="12">
        <f t="shared" si="68"/>
        <v>579.35980867562625</v>
      </c>
      <c r="AD44" s="12">
        <f t="shared" si="68"/>
        <v>553.64153267340873</v>
      </c>
      <c r="AE44" s="12">
        <f t="shared" si="68"/>
        <v>529.06491287623271</v>
      </c>
      <c r="AF44" s="12">
        <f t="shared" si="68"/>
        <v>634.43592598850103</v>
      </c>
      <c r="AG44" s="12">
        <f t="shared" si="68"/>
        <v>606.27277416823017</v>
      </c>
      <c r="AH44" s="12">
        <f t="shared" si="68"/>
        <v>579.35980867562625</v>
      </c>
      <c r="AI44" s="12">
        <f t="shared" si="68"/>
        <v>553.64153267340873</v>
      </c>
      <c r="AJ44" s="12">
        <f t="shared" si="68"/>
        <v>529.06491287623271</v>
      </c>
      <c r="AK44" s="12">
        <f t="shared" si="68"/>
        <v>634.43592598850103</v>
      </c>
      <c r="AL44" s="12">
        <f t="shared" si="68"/>
        <v>606.27277416823017</v>
      </c>
      <c r="AM44" s="12">
        <f t="shared" si="68"/>
        <v>579.35980867562625</v>
      </c>
      <c r="AN44" s="12">
        <f t="shared" si="68"/>
        <v>553.64153267340873</v>
      </c>
      <c r="AO44" s="12">
        <f t="shared" si="68"/>
        <v>529.06491287623271</v>
      </c>
      <c r="AP44" s="12">
        <f t="shared" si="68"/>
        <v>634.43592598850103</v>
      </c>
      <c r="AQ44" s="12">
        <f t="shared" si="68"/>
        <v>606.27277416823017</v>
      </c>
      <c r="AR44" s="12">
        <f t="shared" si="68"/>
        <v>579.35980867562625</v>
      </c>
      <c r="AS44" s="12">
        <f t="shared" si="68"/>
        <v>553.64153267340873</v>
      </c>
      <c r="AT44" s="12">
        <f t="shared" si="68"/>
        <v>529.06491287623271</v>
      </c>
    </row>
    <row r="45" spans="1:51" ht="5.0999999999999996" customHeight="1" outlineLevel="1" x14ac:dyDescent="0.2"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</row>
    <row r="46" spans="1:51" s="3" customFormat="1" ht="15" x14ac:dyDescent="0.25">
      <c r="A46" s="3" t="s">
        <v>24</v>
      </c>
    </row>
    <row r="47" spans="1:51" ht="5.0999999999999996" customHeight="1" outlineLevel="1" x14ac:dyDescent="0.2"/>
    <row r="48" spans="1:51" outlineLevel="1" x14ac:dyDescent="0.2">
      <c r="C48" s="8"/>
      <c r="G48" s="40">
        <f t="shared" ref="G48:AT48" ca="1" si="69">G25</f>
        <v>1.7706712094625536</v>
      </c>
      <c r="H48" s="40">
        <f t="shared" ca="1" si="69"/>
        <v>1.7706712094625539</v>
      </c>
      <c r="I48" s="40">
        <f t="shared" ca="1" si="69"/>
        <v>1.7706712094625541</v>
      </c>
      <c r="J48" s="40">
        <f t="shared" ca="1" si="69"/>
        <v>1.7706712094625539</v>
      </c>
      <c r="K48" s="40">
        <f t="shared" ca="1" si="69"/>
        <v>1.7706712094625539</v>
      </c>
      <c r="L48" s="40">
        <f t="shared" si="69"/>
        <v>1.555089399700976</v>
      </c>
      <c r="M48" s="40">
        <f t="shared" si="69"/>
        <v>1.5550893997009763</v>
      </c>
      <c r="N48" s="40">
        <f t="shared" si="69"/>
        <v>1.5550893997009765</v>
      </c>
      <c r="O48" s="40">
        <f t="shared" si="69"/>
        <v>1.5550893997009763</v>
      </c>
      <c r="P48" s="40">
        <f t="shared" si="69"/>
        <v>1.5550893997009763</v>
      </c>
      <c r="Q48" s="40">
        <f t="shared" si="69"/>
        <v>1.4095780644753517</v>
      </c>
      <c r="R48" s="40">
        <f t="shared" si="69"/>
        <v>1.4095780644753519</v>
      </c>
      <c r="S48" s="40">
        <f t="shared" si="69"/>
        <v>1.4095780644753519</v>
      </c>
      <c r="T48" s="40">
        <f t="shared" si="69"/>
        <v>1.4095780644753519</v>
      </c>
      <c r="U48" s="40">
        <f t="shared" si="69"/>
        <v>1.4095780644753519</v>
      </c>
      <c r="V48" s="40">
        <f t="shared" si="69"/>
        <v>1.3184780031193661</v>
      </c>
      <c r="W48" s="40">
        <f t="shared" si="69"/>
        <v>1.3184780031193664</v>
      </c>
      <c r="X48" s="40">
        <f t="shared" si="69"/>
        <v>1.3184780031193664</v>
      </c>
      <c r="Y48" s="40">
        <f t="shared" si="69"/>
        <v>1.3184780031193664</v>
      </c>
      <c r="Z48" s="40">
        <f t="shared" si="69"/>
        <v>1.3184780031193664</v>
      </c>
      <c r="AA48" s="40">
        <f t="shared" si="69"/>
        <v>1.1769860231781206</v>
      </c>
      <c r="AB48" s="40">
        <f t="shared" si="69"/>
        <v>1.1769860231781211</v>
      </c>
      <c r="AC48" s="40">
        <f t="shared" si="69"/>
        <v>1.1769860231781211</v>
      </c>
      <c r="AD48" s="40">
        <f t="shared" si="69"/>
        <v>1.1769860231781211</v>
      </c>
      <c r="AE48" s="40">
        <f t="shared" si="69"/>
        <v>1.1769860231781211</v>
      </c>
      <c r="AF48" s="40">
        <f t="shared" si="69"/>
        <v>1.0007268571701429</v>
      </c>
      <c r="AG48" s="40">
        <f t="shared" si="69"/>
        <v>1.0007268571701431</v>
      </c>
      <c r="AH48" s="40">
        <f t="shared" si="69"/>
        <v>1.0007268571701431</v>
      </c>
      <c r="AI48" s="40">
        <f t="shared" si="69"/>
        <v>1.0007268571701431</v>
      </c>
      <c r="AJ48" s="40">
        <f t="shared" si="69"/>
        <v>1.0007268571701431</v>
      </c>
      <c r="AK48" s="40">
        <f t="shared" si="69"/>
        <v>0.86292108607594531</v>
      </c>
      <c r="AL48" s="40">
        <f t="shared" si="69"/>
        <v>0.86292108607594542</v>
      </c>
      <c r="AM48" s="40">
        <f t="shared" si="69"/>
        <v>0.86292108607594553</v>
      </c>
      <c r="AN48" s="40">
        <f t="shared" si="69"/>
        <v>0.86292108607594542</v>
      </c>
      <c r="AO48" s="40">
        <f t="shared" si="69"/>
        <v>0.86292108607594542</v>
      </c>
      <c r="AP48" s="40">
        <f t="shared" si="69"/>
        <v>0.5985481142734953</v>
      </c>
      <c r="AQ48" s="40">
        <f t="shared" si="69"/>
        <v>0.59854811427349541</v>
      </c>
      <c r="AR48" s="40">
        <f t="shared" si="69"/>
        <v>0.59854811427349541</v>
      </c>
      <c r="AS48" s="40">
        <f t="shared" si="69"/>
        <v>0.59854811427349541</v>
      </c>
      <c r="AT48" s="40">
        <f t="shared" si="69"/>
        <v>0.59854811427349541</v>
      </c>
    </row>
    <row r="49" spans="2:46" outlineLevel="1" x14ac:dyDescent="0.2">
      <c r="E49" s="41"/>
      <c r="F49" s="43">
        <v>1</v>
      </c>
      <c r="G49" s="44">
        <f t="dataTable" ref="G49:AT60" dt2D="0" dtr="0" r1="F15" ca="1"/>
        <v>1.7706712094625536</v>
      </c>
      <c r="H49" s="44">
        <v>1.7706712094625539</v>
      </c>
      <c r="I49" s="44">
        <v>1.7706712094625541</v>
      </c>
      <c r="J49" s="44">
        <v>1.7706712094625539</v>
      </c>
      <c r="K49" s="44">
        <v>1.7706712094625539</v>
      </c>
      <c r="L49" s="44">
        <v>1.555089399700976</v>
      </c>
      <c r="M49" s="44">
        <v>1.5550893997009763</v>
      </c>
      <c r="N49" s="44">
        <v>1.5550893997009765</v>
      </c>
      <c r="O49" s="44">
        <v>1.5550893997009763</v>
      </c>
      <c r="P49" s="44">
        <v>1.5550893997009763</v>
      </c>
      <c r="Q49" s="44">
        <v>1.4095780644753517</v>
      </c>
      <c r="R49" s="44">
        <v>1.4095780644753519</v>
      </c>
      <c r="S49" s="44">
        <v>1.4095780644753519</v>
      </c>
      <c r="T49" s="44">
        <v>1.4095780644753519</v>
      </c>
      <c r="U49" s="44">
        <v>1.4095780644753519</v>
      </c>
      <c r="V49" s="44">
        <v>1.3184780031193661</v>
      </c>
      <c r="W49" s="44">
        <v>1.3184780031193664</v>
      </c>
      <c r="X49" s="44">
        <v>1.3184780031193664</v>
      </c>
      <c r="Y49" s="44">
        <v>1.3184780031193664</v>
      </c>
      <c r="Z49" s="44">
        <v>1.3184780031193664</v>
      </c>
      <c r="AA49" s="44">
        <v>1.1769860231781206</v>
      </c>
      <c r="AB49" s="44">
        <v>1.1769860231781211</v>
      </c>
      <c r="AC49" s="44">
        <v>1.1769860231781211</v>
      </c>
      <c r="AD49" s="44">
        <v>1.1769860231781211</v>
      </c>
      <c r="AE49" s="44">
        <v>1.1769860231781211</v>
      </c>
      <c r="AF49" s="44">
        <v>1.0007268571701429</v>
      </c>
      <c r="AG49" s="44">
        <v>1.0007268571701431</v>
      </c>
      <c r="AH49" s="44">
        <v>1.0007268571701431</v>
      </c>
      <c r="AI49" s="44">
        <v>1.0007268571701431</v>
      </c>
      <c r="AJ49" s="44">
        <v>1.0007268571701431</v>
      </c>
      <c r="AK49" s="44">
        <v>0.86292108607594531</v>
      </c>
      <c r="AL49" s="44">
        <v>0.86292108607594542</v>
      </c>
      <c r="AM49" s="44">
        <v>0.86292108607594553</v>
      </c>
      <c r="AN49" s="44">
        <v>0.86292108607594542</v>
      </c>
      <c r="AO49" s="44">
        <v>0.86292108607594542</v>
      </c>
      <c r="AP49" s="44">
        <v>0.5985481142734953</v>
      </c>
      <c r="AQ49" s="44">
        <v>0.59854811427349541</v>
      </c>
      <c r="AR49" s="44">
        <v>0.59854811427349541</v>
      </c>
      <c r="AS49" s="44">
        <v>0.59854811427349541</v>
      </c>
      <c r="AT49" s="44">
        <v>0.59854811427349541</v>
      </c>
    </row>
    <row r="50" spans="2:46" outlineLevel="1" x14ac:dyDescent="0.2">
      <c r="E50" s="41"/>
      <c r="F50" s="43">
        <f>F49+1</f>
        <v>2</v>
      </c>
      <c r="G50" s="44">
        <v>1.8635260360371253</v>
      </c>
      <c r="H50" s="44">
        <v>1.8635260360371251</v>
      </c>
      <c r="I50" s="44">
        <v>1.8635260360371251</v>
      </c>
      <c r="J50" s="44">
        <v>1.8635260360371251</v>
      </c>
      <c r="K50" s="44">
        <v>1.8635260360371251</v>
      </c>
      <c r="L50" s="44">
        <v>1.7807219214429775</v>
      </c>
      <c r="M50" s="44">
        <v>1.7807219214429775</v>
      </c>
      <c r="N50" s="44">
        <v>1.7807219214429777</v>
      </c>
      <c r="O50" s="44">
        <v>1.7807219214429775</v>
      </c>
      <c r="P50" s="44">
        <v>1.7807219214429777</v>
      </c>
      <c r="Q50" s="44">
        <v>1.7217252479816205</v>
      </c>
      <c r="R50" s="44">
        <v>1.7217252479816205</v>
      </c>
      <c r="S50" s="44">
        <v>1.7217252479816205</v>
      </c>
      <c r="T50" s="44">
        <v>1.7217252479816205</v>
      </c>
      <c r="U50" s="44">
        <v>1.7217252479816205</v>
      </c>
      <c r="V50" s="44">
        <v>1.6780098486445154</v>
      </c>
      <c r="W50" s="44">
        <v>1.678009848644515</v>
      </c>
      <c r="X50" s="44">
        <v>1.6780098486445154</v>
      </c>
      <c r="Y50" s="44">
        <v>1.678009848644515</v>
      </c>
      <c r="Z50" s="44">
        <v>1.678009848644515</v>
      </c>
      <c r="AA50" s="44">
        <v>1.5133406578423363</v>
      </c>
      <c r="AB50" s="44">
        <v>1.5133406578423363</v>
      </c>
      <c r="AC50" s="44">
        <v>1.5133406578423361</v>
      </c>
      <c r="AD50" s="44">
        <v>1.5133406578423363</v>
      </c>
      <c r="AE50" s="44">
        <v>1.5133406578423361</v>
      </c>
      <c r="AF50" s="44">
        <v>1.2867108109415228</v>
      </c>
      <c r="AG50" s="44">
        <v>1.2867108109415228</v>
      </c>
      <c r="AH50" s="44">
        <v>1.2867108109415226</v>
      </c>
      <c r="AI50" s="44">
        <v>1.2867108109415228</v>
      </c>
      <c r="AJ50" s="44">
        <v>1.2867108109415226</v>
      </c>
      <c r="AK50" s="44">
        <v>1.1095234253861359</v>
      </c>
      <c r="AL50" s="44">
        <v>1.1095234253861359</v>
      </c>
      <c r="AM50" s="44">
        <v>1.1095234253861357</v>
      </c>
      <c r="AN50" s="44">
        <v>1.1095234253861359</v>
      </c>
      <c r="AO50" s="44">
        <v>1.1095234253861357</v>
      </c>
      <c r="AP50" s="44">
        <v>0.76959894099597115</v>
      </c>
      <c r="AQ50" s="44">
        <v>0.76959894099597115</v>
      </c>
      <c r="AR50" s="44">
        <v>0.76959894099597093</v>
      </c>
      <c r="AS50" s="44">
        <v>0.76959894099597115</v>
      </c>
      <c r="AT50" s="44">
        <v>0.76959894099597093</v>
      </c>
    </row>
    <row r="51" spans="2:46" outlineLevel="1" x14ac:dyDescent="0.2">
      <c r="E51" s="41"/>
      <c r="F51" s="43">
        <f t="shared" ref="F51:F60" si="70">F50+1</f>
        <v>3</v>
      </c>
      <c r="G51" s="44">
        <v>1.970398411906378</v>
      </c>
      <c r="H51" s="44">
        <v>1.9703984119063782</v>
      </c>
      <c r="I51" s="44">
        <v>1.9703984119063784</v>
      </c>
      <c r="J51" s="44">
        <v>1.970398411906378</v>
      </c>
      <c r="K51" s="44">
        <v>1.9703984119063782</v>
      </c>
      <c r="L51" s="44">
        <v>1.9757300767697838</v>
      </c>
      <c r="M51" s="44">
        <v>1.9757300767697841</v>
      </c>
      <c r="N51" s="44">
        <v>1.9757300767697841</v>
      </c>
      <c r="O51" s="44">
        <v>1.9757300767697841</v>
      </c>
      <c r="P51" s="44">
        <v>1.9757300767697841</v>
      </c>
      <c r="Q51" s="44">
        <v>2.4955347705668434</v>
      </c>
      <c r="R51" s="44">
        <v>2.4955347705668434</v>
      </c>
      <c r="S51" s="44">
        <v>2.4955347705668434</v>
      </c>
      <c r="T51" s="44">
        <v>2.4955347705668443</v>
      </c>
      <c r="U51" s="44">
        <v>2.4955347705668434</v>
      </c>
      <c r="V51" s="44">
        <v>2.5704430120755442</v>
      </c>
      <c r="W51" s="44">
        <v>2.5704430120755442</v>
      </c>
      <c r="X51" s="44">
        <v>2.5704430120755442</v>
      </c>
      <c r="Y51" s="44">
        <v>2.5704430120755442</v>
      </c>
      <c r="Z51" s="44">
        <v>2.5704430120755437</v>
      </c>
      <c r="AA51" s="44">
        <v>2.3314290400525111</v>
      </c>
      <c r="AB51" s="44">
        <v>2.3314290400525111</v>
      </c>
      <c r="AC51" s="44">
        <v>2.3314290400525111</v>
      </c>
      <c r="AD51" s="44">
        <v>2.3314290400525111</v>
      </c>
      <c r="AE51" s="44">
        <v>2.3314290400525115</v>
      </c>
      <c r="AF51" s="44">
        <v>1.982286628746029</v>
      </c>
      <c r="AG51" s="44">
        <v>1.982286628746029</v>
      </c>
      <c r="AH51" s="44">
        <v>1.982286628746029</v>
      </c>
      <c r="AI51" s="44">
        <v>1.982286628746029</v>
      </c>
      <c r="AJ51" s="44">
        <v>1.9822866287460292</v>
      </c>
      <c r="AK51" s="44">
        <v>1.7093145030887482</v>
      </c>
      <c r="AL51" s="44">
        <v>1.7093145030887482</v>
      </c>
      <c r="AM51" s="44">
        <v>1.7093145030887482</v>
      </c>
      <c r="AN51" s="44">
        <v>1.7093145030887482</v>
      </c>
      <c r="AO51" s="44">
        <v>1.7093145030887484</v>
      </c>
      <c r="AP51" s="44">
        <v>1.1856321383645778</v>
      </c>
      <c r="AQ51" s="44">
        <v>1.1856321383645778</v>
      </c>
      <c r="AR51" s="44">
        <v>1.1856321383645778</v>
      </c>
      <c r="AS51" s="44">
        <v>1.1856321383645778</v>
      </c>
      <c r="AT51" s="44">
        <v>1.1856321383645778</v>
      </c>
    </row>
    <row r="52" spans="2:46" outlineLevel="1" x14ac:dyDescent="0.2">
      <c r="E52" s="41"/>
      <c r="F52" s="43">
        <f t="shared" si="70"/>
        <v>4</v>
      </c>
      <c r="G52" s="44">
        <v>1.7706712094625536</v>
      </c>
      <c r="H52" s="44">
        <v>1.7706712094625539</v>
      </c>
      <c r="I52" s="44">
        <v>1.7706712094625541</v>
      </c>
      <c r="J52" s="44">
        <v>1.7706712094625539</v>
      </c>
      <c r="K52" s="44">
        <v>1.7706712094625539</v>
      </c>
      <c r="L52" s="44">
        <v>1.555089399700976</v>
      </c>
      <c r="M52" s="44">
        <v>1.5550893997009763</v>
      </c>
      <c r="N52" s="44">
        <v>1.5550893997009765</v>
      </c>
      <c r="O52" s="44">
        <v>1.5550893997009763</v>
      </c>
      <c r="P52" s="44">
        <v>1.5550893997009763</v>
      </c>
      <c r="Q52" s="44">
        <v>1.4095780644753517</v>
      </c>
      <c r="R52" s="44">
        <v>1.4095780644753519</v>
      </c>
      <c r="S52" s="44">
        <v>1.4095780644753519</v>
      </c>
      <c r="T52" s="44">
        <v>1.4095780644753519</v>
      </c>
      <c r="U52" s="44">
        <v>1.4095780644753519</v>
      </c>
      <c r="V52" s="44">
        <v>1.5183509529246955</v>
      </c>
      <c r="W52" s="44">
        <v>1.5183509529246955</v>
      </c>
      <c r="X52" s="44">
        <v>1.5183509529246955</v>
      </c>
      <c r="Y52" s="44">
        <v>1.5183509529246955</v>
      </c>
      <c r="Z52" s="44">
        <v>1.5183509529246955</v>
      </c>
      <c r="AA52" s="44">
        <v>1.3554096811956882</v>
      </c>
      <c r="AB52" s="44">
        <v>1.3554096811956882</v>
      </c>
      <c r="AC52" s="44">
        <v>1.3554096811956882</v>
      </c>
      <c r="AD52" s="44">
        <v>1.3554096811956882</v>
      </c>
      <c r="AE52" s="44">
        <v>1.3554096811956882</v>
      </c>
      <c r="AF52" s="44">
        <v>1.1524307372643068</v>
      </c>
      <c r="AG52" s="44">
        <v>1.1524307372643068</v>
      </c>
      <c r="AH52" s="44">
        <v>1.1524307372643068</v>
      </c>
      <c r="AI52" s="44">
        <v>1.1524307372643068</v>
      </c>
      <c r="AJ52" s="44">
        <v>1.1524307372643068</v>
      </c>
      <c r="AK52" s="44">
        <v>0.99373448039512469</v>
      </c>
      <c r="AL52" s="44">
        <v>0.99373448039512469</v>
      </c>
      <c r="AM52" s="44">
        <v>0.99373448039512469</v>
      </c>
      <c r="AN52" s="44">
        <v>0.99373448039512469</v>
      </c>
      <c r="AO52" s="44">
        <v>0.99373448039512469</v>
      </c>
      <c r="AP52" s="44">
        <v>0.68928423343302758</v>
      </c>
      <c r="AQ52" s="44">
        <v>0.68928423343302758</v>
      </c>
      <c r="AR52" s="44">
        <v>0.68928423343302758</v>
      </c>
      <c r="AS52" s="44">
        <v>0.68928423343302758</v>
      </c>
      <c r="AT52" s="44">
        <v>0.68928423343302758</v>
      </c>
    </row>
    <row r="53" spans="2:46" outlineLevel="1" x14ac:dyDescent="0.2">
      <c r="E53" s="41"/>
      <c r="F53" s="43">
        <f t="shared" si="70"/>
        <v>5</v>
      </c>
      <c r="G53" s="44">
        <v>1.8635260360371253</v>
      </c>
      <c r="H53" s="44">
        <v>1.8635260360371251</v>
      </c>
      <c r="I53" s="44">
        <v>1.8635260360371251</v>
      </c>
      <c r="J53" s="44">
        <v>1.8635260360371251</v>
      </c>
      <c r="K53" s="44">
        <v>1.8635260360371251</v>
      </c>
      <c r="L53" s="44">
        <v>1.8925307264334787</v>
      </c>
      <c r="M53" s="44">
        <v>1.8925307264334787</v>
      </c>
      <c r="N53" s="44">
        <v>1.8925307264334792</v>
      </c>
      <c r="O53" s="44">
        <v>1.8925307264334787</v>
      </c>
      <c r="P53" s="44">
        <v>1.8925307264334787</v>
      </c>
      <c r="Q53" s="44">
        <v>1.7154446547183677</v>
      </c>
      <c r="R53" s="44">
        <v>1.7154446547183677</v>
      </c>
      <c r="S53" s="44">
        <v>1.7154446547183679</v>
      </c>
      <c r="T53" s="44">
        <v>1.7154446547183677</v>
      </c>
      <c r="U53" s="44">
        <v>1.7154446547183677</v>
      </c>
      <c r="V53" s="44">
        <v>1.6716329168216268</v>
      </c>
      <c r="W53" s="44">
        <v>1.6716329168216268</v>
      </c>
      <c r="X53" s="44">
        <v>1.6716329168216268</v>
      </c>
      <c r="Y53" s="44">
        <v>1.6716329168216268</v>
      </c>
      <c r="Z53" s="44">
        <v>1.6716329168216268</v>
      </c>
      <c r="AA53" s="44">
        <v>1.5075305957712102</v>
      </c>
      <c r="AB53" s="44">
        <v>1.5075305957712102</v>
      </c>
      <c r="AC53" s="44">
        <v>1.5075305957712102</v>
      </c>
      <c r="AD53" s="44">
        <v>1.5075305957712102</v>
      </c>
      <c r="AE53" s="44">
        <v>1.5075305957712102</v>
      </c>
      <c r="AF53" s="44">
        <v>1.2817708328603035</v>
      </c>
      <c r="AG53" s="44">
        <v>1.2817708328603035</v>
      </c>
      <c r="AH53" s="44">
        <v>1.2817708328603035</v>
      </c>
      <c r="AI53" s="44">
        <v>1.2817708328603035</v>
      </c>
      <c r="AJ53" s="44">
        <v>1.2817708328603035</v>
      </c>
      <c r="AK53" s="44">
        <v>1.1052637103395231</v>
      </c>
      <c r="AL53" s="44">
        <v>1.1052637103395231</v>
      </c>
      <c r="AM53" s="44">
        <v>1.1052637103395231</v>
      </c>
      <c r="AN53" s="44">
        <v>1.1052637103395231</v>
      </c>
      <c r="AO53" s="44">
        <v>1.1052637103395231</v>
      </c>
      <c r="AP53" s="44">
        <v>0.7666442740517585</v>
      </c>
      <c r="AQ53" s="44">
        <v>0.7666442740517585</v>
      </c>
      <c r="AR53" s="44">
        <v>0.7666442740517585</v>
      </c>
      <c r="AS53" s="44">
        <v>0.7666442740517585</v>
      </c>
      <c r="AT53" s="44">
        <v>0.7666442740517585</v>
      </c>
    </row>
    <row r="54" spans="2:46" outlineLevel="1" x14ac:dyDescent="0.2">
      <c r="E54" s="41"/>
      <c r="F54" s="43">
        <f t="shared" si="70"/>
        <v>6</v>
      </c>
      <c r="G54" s="44">
        <v>1.970398411906378</v>
      </c>
      <c r="H54" s="44">
        <v>1.9703984119063782</v>
      </c>
      <c r="I54" s="44">
        <v>1.9703984119063784</v>
      </c>
      <c r="J54" s="44">
        <v>1.970398411906378</v>
      </c>
      <c r="K54" s="44">
        <v>1.9703984119063782</v>
      </c>
      <c r="L54" s="44">
        <v>2.1332182362366154</v>
      </c>
      <c r="M54" s="44">
        <v>2.1332182362366154</v>
      </c>
      <c r="N54" s="44">
        <v>2.1332182362366159</v>
      </c>
      <c r="O54" s="44">
        <v>2.1332182362366154</v>
      </c>
      <c r="P54" s="44">
        <v>2.1332182362366154</v>
      </c>
      <c r="Q54" s="44">
        <v>2.5053937291928632</v>
      </c>
      <c r="R54" s="44">
        <v>2.5053937291928632</v>
      </c>
      <c r="S54" s="44">
        <v>2.5053937291928632</v>
      </c>
      <c r="T54" s="44">
        <v>2.5053937291928632</v>
      </c>
      <c r="U54" s="44">
        <v>2.5053937291928632</v>
      </c>
      <c r="V54" s="44">
        <v>2.5816299091010046</v>
      </c>
      <c r="W54" s="44">
        <v>2.5816299091010042</v>
      </c>
      <c r="X54" s="44">
        <v>2.5816299091010042</v>
      </c>
      <c r="Y54" s="44">
        <v>2.5816299091010042</v>
      </c>
      <c r="Z54" s="44">
        <v>2.5816299091010042</v>
      </c>
      <c r="AA54" s="44">
        <v>2.3038728673086082</v>
      </c>
      <c r="AB54" s="44">
        <v>2.3038728673086082</v>
      </c>
      <c r="AC54" s="44">
        <v>2.3038728673086082</v>
      </c>
      <c r="AD54" s="44">
        <v>2.3038728673086082</v>
      </c>
      <c r="AE54" s="44">
        <v>2.3038728673086082</v>
      </c>
      <c r="AF54" s="44">
        <v>1.9588571218507973</v>
      </c>
      <c r="AG54" s="44">
        <v>1.9588571218507971</v>
      </c>
      <c r="AH54" s="44">
        <v>1.9588571218507971</v>
      </c>
      <c r="AI54" s="44">
        <v>1.9588571218507971</v>
      </c>
      <c r="AJ54" s="44">
        <v>1.9588571218507971</v>
      </c>
      <c r="AK54" s="44">
        <v>1.6891113723429327</v>
      </c>
      <c r="AL54" s="44">
        <v>1.6891113723429327</v>
      </c>
      <c r="AM54" s="44">
        <v>1.6891113723429327</v>
      </c>
      <c r="AN54" s="44">
        <v>1.6891113723429327</v>
      </c>
      <c r="AO54" s="44">
        <v>1.6891113723429327</v>
      </c>
      <c r="AP54" s="44">
        <v>1.1716186370080186</v>
      </c>
      <c r="AQ54" s="44">
        <v>1.1716186370080186</v>
      </c>
      <c r="AR54" s="44">
        <v>1.1716186370080186</v>
      </c>
      <c r="AS54" s="44">
        <v>1.1716186370080186</v>
      </c>
      <c r="AT54" s="44">
        <v>1.1716186370080186</v>
      </c>
    </row>
    <row r="55" spans="2:46" outlineLevel="1" x14ac:dyDescent="0.2">
      <c r="E55" s="41"/>
      <c r="F55" s="43">
        <f t="shared" si="70"/>
        <v>7</v>
      </c>
      <c r="G55" s="44">
        <v>2.9754024118982993</v>
      </c>
      <c r="H55" s="44">
        <v>2.9754024118982989</v>
      </c>
      <c r="I55" s="44">
        <v>2.9754024118982989</v>
      </c>
      <c r="J55" s="44">
        <v>2.9754024118982993</v>
      </c>
      <c r="K55" s="44">
        <v>2.9754024118982993</v>
      </c>
      <c r="L55" s="44">
        <v>2.5423773154625211</v>
      </c>
      <c r="M55" s="44">
        <v>2.5423773154625207</v>
      </c>
      <c r="N55" s="44">
        <v>2.5423773154625207</v>
      </c>
      <c r="O55" s="44">
        <v>2.5423773154625211</v>
      </c>
      <c r="P55" s="44">
        <v>2.5423773154625211</v>
      </c>
      <c r="Q55" s="44">
        <v>2.1874649340191854</v>
      </c>
      <c r="R55" s="44">
        <v>2.1874649340191854</v>
      </c>
      <c r="S55" s="44">
        <v>2.1874649340191854</v>
      </c>
      <c r="T55" s="44">
        <v>2.1874649340191854</v>
      </c>
      <c r="U55" s="44">
        <v>2.187464934019185</v>
      </c>
      <c r="V55" s="44">
        <v>1.9711870304230699</v>
      </c>
      <c r="W55" s="44">
        <v>1.9711870304230699</v>
      </c>
      <c r="X55" s="44">
        <v>1.9711870304230699</v>
      </c>
      <c r="Y55" s="44">
        <v>1.9711870304230699</v>
      </c>
      <c r="Z55" s="44">
        <v>1.9711870304230699</v>
      </c>
      <c r="AA55" s="44">
        <v>1.7324822753139872</v>
      </c>
      <c r="AB55" s="44">
        <v>1.7324822753139872</v>
      </c>
      <c r="AC55" s="44">
        <v>1.7324822753139868</v>
      </c>
      <c r="AD55" s="44">
        <v>1.7324822753139872</v>
      </c>
      <c r="AE55" s="44">
        <v>1.7324822753139872</v>
      </c>
      <c r="AF55" s="44">
        <v>1.4730349454757852</v>
      </c>
      <c r="AG55" s="44">
        <v>1.4730349454757852</v>
      </c>
      <c r="AH55" s="44">
        <v>1.473034945475785</v>
      </c>
      <c r="AI55" s="44">
        <v>1.4730349454757852</v>
      </c>
      <c r="AJ55" s="44">
        <v>1.4730349454757852</v>
      </c>
      <c r="AK55" s="44">
        <v>1.2701896685097878</v>
      </c>
      <c r="AL55" s="44">
        <v>1.2701896685097878</v>
      </c>
      <c r="AM55" s="44">
        <v>1.2701896685097875</v>
      </c>
      <c r="AN55" s="44">
        <v>1.2701896685097878</v>
      </c>
      <c r="AO55" s="44">
        <v>1.2701896685097878</v>
      </c>
      <c r="AP55" s="44">
        <v>0.88104189725327731</v>
      </c>
      <c r="AQ55" s="44">
        <v>0.88104189725327731</v>
      </c>
      <c r="AR55" s="44">
        <v>0.8810418972532772</v>
      </c>
      <c r="AS55" s="44">
        <v>0.88104189725327731</v>
      </c>
      <c r="AT55" s="44">
        <v>0.88104189725327731</v>
      </c>
    </row>
    <row r="56" spans="2:46" outlineLevel="1" x14ac:dyDescent="0.2">
      <c r="E56" s="41"/>
      <c r="F56" s="43">
        <f t="shared" si="70"/>
        <v>8</v>
      </c>
      <c r="G56" s="44">
        <v>3.8427797110530379</v>
      </c>
      <c r="H56" s="44">
        <v>3.8427797110530362</v>
      </c>
      <c r="I56" s="44">
        <v>3.8427797110530371</v>
      </c>
      <c r="J56" s="44">
        <v>3.8427797110530371</v>
      </c>
      <c r="K56" s="44">
        <v>3.8427797110530371</v>
      </c>
      <c r="L56" s="44">
        <v>3.2039465623397687</v>
      </c>
      <c r="M56" s="44">
        <v>3.2039465623397687</v>
      </c>
      <c r="N56" s="44">
        <v>3.2039465623397683</v>
      </c>
      <c r="O56" s="44">
        <v>3.2039465623397687</v>
      </c>
      <c r="P56" s="44">
        <v>3.2039465623397683</v>
      </c>
      <c r="Q56" s="44">
        <v>2.7941423593174708</v>
      </c>
      <c r="R56" s="44">
        <v>2.7941423593174708</v>
      </c>
      <c r="S56" s="44">
        <v>2.7941423593174708</v>
      </c>
      <c r="T56" s="44">
        <v>2.7941423593174708</v>
      </c>
      <c r="U56" s="44">
        <v>2.7941423593174708</v>
      </c>
      <c r="V56" s="44">
        <v>2.734244763304142</v>
      </c>
      <c r="W56" s="44">
        <v>2.734244763304142</v>
      </c>
      <c r="X56" s="44">
        <v>2.734244763304142</v>
      </c>
      <c r="Y56" s="44">
        <v>2.734244763304142</v>
      </c>
      <c r="Z56" s="44">
        <v>2.734244763304142</v>
      </c>
      <c r="AA56" s="44">
        <v>2.4708462387484325</v>
      </c>
      <c r="AB56" s="44">
        <v>2.470846238748432</v>
      </c>
      <c r="AC56" s="44">
        <v>2.4708462387484325</v>
      </c>
      <c r="AD56" s="44">
        <v>2.470846238748432</v>
      </c>
      <c r="AE56" s="44">
        <v>2.4708462387484325</v>
      </c>
      <c r="AF56" s="44">
        <v>2.1008254493767993</v>
      </c>
      <c r="AG56" s="44">
        <v>2.1008254493767988</v>
      </c>
      <c r="AH56" s="44">
        <v>2.1008254493767993</v>
      </c>
      <c r="AI56" s="44">
        <v>2.1008254493767988</v>
      </c>
      <c r="AJ56" s="44">
        <v>2.1008254493767993</v>
      </c>
      <c r="AK56" s="44">
        <v>1.811529854968202</v>
      </c>
      <c r="AL56" s="44">
        <v>1.8115298549682015</v>
      </c>
      <c r="AM56" s="44">
        <v>1.811529854968202</v>
      </c>
      <c r="AN56" s="44">
        <v>1.8115298549682015</v>
      </c>
      <c r="AO56" s="44">
        <v>1.811529854968202</v>
      </c>
      <c r="AP56" s="44">
        <v>1.2565317919997239</v>
      </c>
      <c r="AQ56" s="44">
        <v>1.2565317919997236</v>
      </c>
      <c r="AR56" s="44">
        <v>1.2565317919997239</v>
      </c>
      <c r="AS56" s="44">
        <v>1.2565317919997236</v>
      </c>
      <c r="AT56" s="44">
        <v>1.2565317919997239</v>
      </c>
    </row>
    <row r="57" spans="2:46" outlineLevel="1" x14ac:dyDescent="0.2">
      <c r="E57" s="41"/>
      <c r="F57" s="43">
        <f t="shared" si="70"/>
        <v>9</v>
      </c>
      <c r="G57" s="44">
        <v>4.2946180151950983</v>
      </c>
      <c r="H57" s="44">
        <v>4.2946180151950974</v>
      </c>
      <c r="I57" s="44">
        <v>4.2946180151950974</v>
      </c>
      <c r="J57" s="44">
        <v>4.2946180151950974</v>
      </c>
      <c r="K57" s="44">
        <v>4.2946180151950974</v>
      </c>
      <c r="L57" s="44">
        <v>3.9852207365566441</v>
      </c>
      <c r="M57" s="44">
        <v>3.9852207365566445</v>
      </c>
      <c r="N57" s="44">
        <v>3.9852207365566441</v>
      </c>
      <c r="O57" s="44">
        <v>3.9852207365566441</v>
      </c>
      <c r="P57" s="44">
        <v>3.9852207365566441</v>
      </c>
      <c r="Q57" s="44">
        <v>5.6493448998940057</v>
      </c>
      <c r="R57" s="44">
        <v>5.6493448998940057</v>
      </c>
      <c r="S57" s="44">
        <v>5.6493448998940048</v>
      </c>
      <c r="T57" s="44">
        <v>5.6493448998940057</v>
      </c>
      <c r="U57" s="44">
        <v>5.6493448998940057</v>
      </c>
      <c r="V57" s="44">
        <v>6.3952360366480807</v>
      </c>
      <c r="W57" s="44">
        <v>6.3952360366480798</v>
      </c>
      <c r="X57" s="44">
        <v>6.3952360366480798</v>
      </c>
      <c r="Y57" s="44">
        <v>6.3952360366480798</v>
      </c>
      <c r="Z57" s="44">
        <v>6.3952360366480807</v>
      </c>
      <c r="AA57" s="44">
        <v>5.8790164147691479</v>
      </c>
      <c r="AB57" s="44">
        <v>5.8790164147691479</v>
      </c>
      <c r="AC57" s="44">
        <v>5.8790164147691488</v>
      </c>
      <c r="AD57" s="44">
        <v>5.8790164147691479</v>
      </c>
      <c r="AE57" s="44">
        <v>5.8790164147691479</v>
      </c>
      <c r="AF57" s="44">
        <v>4.9986061891520475</v>
      </c>
      <c r="AG57" s="44">
        <v>4.9986061891520475</v>
      </c>
      <c r="AH57" s="44">
        <v>4.9986061891520492</v>
      </c>
      <c r="AI57" s="44">
        <v>4.9986061891520475</v>
      </c>
      <c r="AJ57" s="44">
        <v>4.9986061891520475</v>
      </c>
      <c r="AK57" s="44">
        <v>4.3102697311496918</v>
      </c>
      <c r="AL57" s="44">
        <v>4.3102697311496918</v>
      </c>
      <c r="AM57" s="44">
        <v>4.3102697311496918</v>
      </c>
      <c r="AN57" s="44">
        <v>4.3102697311496918</v>
      </c>
      <c r="AO57" s="44">
        <v>4.3102697311496918</v>
      </c>
      <c r="AP57" s="44">
        <v>2.9897331994999101</v>
      </c>
      <c r="AQ57" s="44">
        <v>2.9897331994999101</v>
      </c>
      <c r="AR57" s="44">
        <v>2.9897331994999106</v>
      </c>
      <c r="AS57" s="44">
        <v>2.9897331994999101</v>
      </c>
      <c r="AT57" s="44">
        <v>2.9897331994999101</v>
      </c>
    </row>
    <row r="58" spans="2:46" outlineLevel="1" x14ac:dyDescent="0.2">
      <c r="E58" s="41"/>
      <c r="F58" s="43">
        <f t="shared" si="70"/>
        <v>10</v>
      </c>
      <c r="G58" s="44">
        <v>2.9754024118982993</v>
      </c>
      <c r="H58" s="44">
        <v>2.9754024118982989</v>
      </c>
      <c r="I58" s="44">
        <v>2.9754024118982989</v>
      </c>
      <c r="J58" s="44">
        <v>2.9754024118982993</v>
      </c>
      <c r="K58" s="44">
        <v>2.9754024118982993</v>
      </c>
      <c r="L58" s="44">
        <v>2.5423773154625211</v>
      </c>
      <c r="M58" s="44">
        <v>2.5423773154625207</v>
      </c>
      <c r="N58" s="44">
        <v>2.5423773154625207</v>
      </c>
      <c r="O58" s="44">
        <v>2.5423773154625211</v>
      </c>
      <c r="P58" s="44">
        <v>2.5423773154625211</v>
      </c>
      <c r="Q58" s="44">
        <v>2.1874649340191854</v>
      </c>
      <c r="R58" s="44">
        <v>2.1874649340191854</v>
      </c>
      <c r="S58" s="44">
        <v>2.1874649340191854</v>
      </c>
      <c r="T58" s="44">
        <v>2.1874649340191854</v>
      </c>
      <c r="U58" s="44">
        <v>2.187464934019185</v>
      </c>
      <c r="V58" s="44">
        <v>1.9711870304230699</v>
      </c>
      <c r="W58" s="44">
        <v>1.9711870304230699</v>
      </c>
      <c r="X58" s="44">
        <v>1.9711870304230699</v>
      </c>
      <c r="Y58" s="44">
        <v>1.9711870304230699</v>
      </c>
      <c r="Z58" s="44">
        <v>1.9711870304230699</v>
      </c>
      <c r="AA58" s="44">
        <v>1.7324822753139872</v>
      </c>
      <c r="AB58" s="44">
        <v>1.7324822753139872</v>
      </c>
      <c r="AC58" s="44">
        <v>1.7324822753139868</v>
      </c>
      <c r="AD58" s="44">
        <v>1.7324822753139872</v>
      </c>
      <c r="AE58" s="44">
        <v>1.7324822753139872</v>
      </c>
      <c r="AF58" s="44">
        <v>1.4730349454757852</v>
      </c>
      <c r="AG58" s="44">
        <v>1.4730349454757852</v>
      </c>
      <c r="AH58" s="44">
        <v>1.473034945475785</v>
      </c>
      <c r="AI58" s="44">
        <v>1.4730349454757852</v>
      </c>
      <c r="AJ58" s="44">
        <v>1.4730349454757852</v>
      </c>
      <c r="AK58" s="44">
        <v>1.2701896685097878</v>
      </c>
      <c r="AL58" s="44">
        <v>1.2701896685097878</v>
      </c>
      <c r="AM58" s="44">
        <v>1.2701896685097875</v>
      </c>
      <c r="AN58" s="44">
        <v>1.2701896685097878</v>
      </c>
      <c r="AO58" s="44">
        <v>1.2701896685097878</v>
      </c>
      <c r="AP58" s="44">
        <v>0.88104189725327731</v>
      </c>
      <c r="AQ58" s="44">
        <v>0.88104189725327731</v>
      </c>
      <c r="AR58" s="44">
        <v>0.8810418972532772</v>
      </c>
      <c r="AS58" s="44">
        <v>0.88104189725327731</v>
      </c>
      <c r="AT58" s="44">
        <v>0.88104189725327731</v>
      </c>
    </row>
    <row r="59" spans="2:46" outlineLevel="1" x14ac:dyDescent="0.2">
      <c r="E59" s="41"/>
      <c r="F59" s="43">
        <f t="shared" si="70"/>
        <v>11</v>
      </c>
      <c r="G59" s="44">
        <v>3.8427797110530379</v>
      </c>
      <c r="H59" s="44">
        <v>3.8427797110530362</v>
      </c>
      <c r="I59" s="44">
        <v>3.8427797110530371</v>
      </c>
      <c r="J59" s="44">
        <v>3.8427797110530371</v>
      </c>
      <c r="K59" s="44">
        <v>3.8427797110530371</v>
      </c>
      <c r="L59" s="44">
        <v>3.2039465623397687</v>
      </c>
      <c r="M59" s="44">
        <v>3.2039465623397687</v>
      </c>
      <c r="N59" s="44">
        <v>3.2039465623397683</v>
      </c>
      <c r="O59" s="44">
        <v>3.2039465623397687</v>
      </c>
      <c r="P59" s="44">
        <v>3.2039465623397683</v>
      </c>
      <c r="Q59" s="44">
        <v>2.7941423593174708</v>
      </c>
      <c r="R59" s="44">
        <v>2.7941423593174708</v>
      </c>
      <c r="S59" s="44">
        <v>2.7941423593174708</v>
      </c>
      <c r="T59" s="44">
        <v>2.7941423593174708</v>
      </c>
      <c r="U59" s="44">
        <v>2.7941423593174708</v>
      </c>
      <c r="V59" s="44">
        <v>2.734244763304142</v>
      </c>
      <c r="W59" s="44">
        <v>2.734244763304142</v>
      </c>
      <c r="X59" s="44">
        <v>2.734244763304142</v>
      </c>
      <c r="Y59" s="44">
        <v>2.734244763304142</v>
      </c>
      <c r="Z59" s="44">
        <v>2.734244763304142</v>
      </c>
      <c r="AA59" s="44">
        <v>2.4708462387484325</v>
      </c>
      <c r="AB59" s="44">
        <v>2.470846238748432</v>
      </c>
      <c r="AC59" s="44">
        <v>2.4708462387484325</v>
      </c>
      <c r="AD59" s="44">
        <v>2.470846238748432</v>
      </c>
      <c r="AE59" s="44">
        <v>2.4708462387484325</v>
      </c>
      <c r="AF59" s="44">
        <v>2.1008254493767993</v>
      </c>
      <c r="AG59" s="44">
        <v>2.1008254493767988</v>
      </c>
      <c r="AH59" s="44">
        <v>2.1008254493767993</v>
      </c>
      <c r="AI59" s="44">
        <v>2.1008254493767988</v>
      </c>
      <c r="AJ59" s="44">
        <v>2.1008254493767993</v>
      </c>
      <c r="AK59" s="44">
        <v>1.811529854968202</v>
      </c>
      <c r="AL59" s="44">
        <v>1.8115298549682015</v>
      </c>
      <c r="AM59" s="44">
        <v>1.811529854968202</v>
      </c>
      <c r="AN59" s="44">
        <v>1.8115298549682015</v>
      </c>
      <c r="AO59" s="44">
        <v>1.811529854968202</v>
      </c>
      <c r="AP59" s="44">
        <v>1.2565317919997239</v>
      </c>
      <c r="AQ59" s="44">
        <v>1.2565317919997236</v>
      </c>
      <c r="AR59" s="44">
        <v>1.2565317919997239</v>
      </c>
      <c r="AS59" s="44">
        <v>1.2565317919997236</v>
      </c>
      <c r="AT59" s="44">
        <v>1.2565317919997239</v>
      </c>
    </row>
    <row r="60" spans="2:46" outlineLevel="1" x14ac:dyDescent="0.2">
      <c r="E60" s="41"/>
      <c r="F60" s="43">
        <f t="shared" si="70"/>
        <v>12</v>
      </c>
      <c r="G60" s="44">
        <v>4.2946180151950983</v>
      </c>
      <c r="H60" s="44">
        <v>4.2946180151950974</v>
      </c>
      <c r="I60" s="44">
        <v>4.2946180151950974</v>
      </c>
      <c r="J60" s="44">
        <v>4.2946180151950974</v>
      </c>
      <c r="K60" s="44">
        <v>4.2946180151950974</v>
      </c>
      <c r="L60" s="44">
        <v>3.9852207365566441</v>
      </c>
      <c r="M60" s="44">
        <v>3.9852207365566445</v>
      </c>
      <c r="N60" s="44">
        <v>3.9852207365566441</v>
      </c>
      <c r="O60" s="44">
        <v>3.9852207365566441</v>
      </c>
      <c r="P60" s="44">
        <v>3.9852207365566441</v>
      </c>
      <c r="Q60" s="44">
        <v>5.6493448998940057</v>
      </c>
      <c r="R60" s="44">
        <v>5.6493448998940057</v>
      </c>
      <c r="S60" s="44">
        <v>5.6493448998940048</v>
      </c>
      <c r="T60" s="44">
        <v>5.6493448998940057</v>
      </c>
      <c r="U60" s="44">
        <v>5.6493448998940057</v>
      </c>
      <c r="V60" s="44">
        <v>6.3952360366480807</v>
      </c>
      <c r="W60" s="44">
        <v>6.3952360366480798</v>
      </c>
      <c r="X60" s="44">
        <v>6.3952360366480798</v>
      </c>
      <c r="Y60" s="44">
        <v>6.3952360366480798</v>
      </c>
      <c r="Z60" s="44">
        <v>6.3952360366480807</v>
      </c>
      <c r="AA60" s="44">
        <v>5.8790164147691479</v>
      </c>
      <c r="AB60" s="44">
        <v>5.8790164147691479</v>
      </c>
      <c r="AC60" s="44">
        <v>5.8790164147691488</v>
      </c>
      <c r="AD60" s="44">
        <v>5.8790164147691479</v>
      </c>
      <c r="AE60" s="44">
        <v>5.8790164147691479</v>
      </c>
      <c r="AF60" s="44">
        <v>4.9986061891520475</v>
      </c>
      <c r="AG60" s="44">
        <v>4.9986061891520475</v>
      </c>
      <c r="AH60" s="44">
        <v>4.9986061891520492</v>
      </c>
      <c r="AI60" s="44">
        <v>4.9986061891520475</v>
      </c>
      <c r="AJ60" s="44">
        <v>4.9986061891520475</v>
      </c>
      <c r="AK60" s="44">
        <v>4.3102697311496918</v>
      </c>
      <c r="AL60" s="44">
        <v>4.3102697311496918</v>
      </c>
      <c r="AM60" s="44">
        <v>4.3102697311496918</v>
      </c>
      <c r="AN60" s="44">
        <v>4.3102697311496918</v>
      </c>
      <c r="AO60" s="44">
        <v>4.3102697311496918</v>
      </c>
      <c r="AP60" s="44">
        <v>2.9897331994999101</v>
      </c>
      <c r="AQ60" s="44">
        <v>2.9897331994999101</v>
      </c>
      <c r="AR60" s="44">
        <v>2.9897331994999106</v>
      </c>
      <c r="AS60" s="44">
        <v>2.9897331994999101</v>
      </c>
      <c r="AT60" s="44">
        <v>2.9897331994999101</v>
      </c>
    </row>
    <row r="61" spans="2:46" outlineLevel="1" x14ac:dyDescent="0.2"/>
    <row r="62" spans="2:46" outlineLevel="1" x14ac:dyDescent="0.2">
      <c r="B62" s="8" t="s">
        <v>25</v>
      </c>
      <c r="F62" s="5" t="str">
        <f>F$7</f>
        <v>Units</v>
      </c>
      <c r="G62" s="5">
        <f>G$7</f>
        <v>2031</v>
      </c>
      <c r="H62" s="5">
        <f t="shared" ref="H62:AT62" si="71">H$7</f>
        <v>2032</v>
      </c>
      <c r="I62" s="5">
        <f t="shared" si="71"/>
        <v>2033</v>
      </c>
      <c r="J62" s="5">
        <f t="shared" si="71"/>
        <v>2034</v>
      </c>
      <c r="K62" s="5">
        <f t="shared" si="71"/>
        <v>2035</v>
      </c>
      <c r="L62" s="5">
        <f t="shared" si="71"/>
        <v>2036</v>
      </c>
      <c r="M62" s="5">
        <f t="shared" si="71"/>
        <v>2037</v>
      </c>
      <c r="N62" s="5">
        <f t="shared" si="71"/>
        <v>2038</v>
      </c>
      <c r="O62" s="5">
        <f t="shared" si="71"/>
        <v>2039</v>
      </c>
      <c r="P62" s="5">
        <f t="shared" si="71"/>
        <v>2040</v>
      </c>
      <c r="Q62" s="5">
        <f t="shared" si="71"/>
        <v>2041</v>
      </c>
      <c r="R62" s="5">
        <f t="shared" si="71"/>
        <v>2042</v>
      </c>
      <c r="S62" s="5">
        <f t="shared" si="71"/>
        <v>2043</v>
      </c>
      <c r="T62" s="5">
        <f t="shared" si="71"/>
        <v>2044</v>
      </c>
      <c r="U62" s="5">
        <f t="shared" si="71"/>
        <v>2045</v>
      </c>
      <c r="V62" s="5">
        <f t="shared" si="71"/>
        <v>2046</v>
      </c>
      <c r="W62" s="5">
        <f t="shared" si="71"/>
        <v>2047</v>
      </c>
      <c r="X62" s="5">
        <f t="shared" si="71"/>
        <v>2048</v>
      </c>
      <c r="Y62" s="5">
        <f t="shared" si="71"/>
        <v>2049</v>
      </c>
      <c r="Z62" s="5">
        <f t="shared" si="71"/>
        <v>2050</v>
      </c>
      <c r="AA62" s="5">
        <f t="shared" si="71"/>
        <v>2051</v>
      </c>
      <c r="AB62" s="5">
        <f t="shared" si="71"/>
        <v>2052</v>
      </c>
      <c r="AC62" s="5">
        <f t="shared" si="71"/>
        <v>2053</v>
      </c>
      <c r="AD62" s="5">
        <f t="shared" si="71"/>
        <v>2054</v>
      </c>
      <c r="AE62" s="5">
        <f t="shared" si="71"/>
        <v>2055</v>
      </c>
      <c r="AF62" s="5">
        <f t="shared" si="71"/>
        <v>2056</v>
      </c>
      <c r="AG62" s="5">
        <f t="shared" si="71"/>
        <v>2057</v>
      </c>
      <c r="AH62" s="5">
        <f t="shared" si="71"/>
        <v>2058</v>
      </c>
      <c r="AI62" s="5">
        <f t="shared" si="71"/>
        <v>2059</v>
      </c>
      <c r="AJ62" s="5">
        <f t="shared" si="71"/>
        <v>2060</v>
      </c>
      <c r="AK62" s="5">
        <f t="shared" si="71"/>
        <v>2061</v>
      </c>
      <c r="AL62" s="5">
        <f t="shared" si="71"/>
        <v>2062</v>
      </c>
      <c r="AM62" s="5">
        <f t="shared" si="71"/>
        <v>2063</v>
      </c>
      <c r="AN62" s="5">
        <f t="shared" si="71"/>
        <v>2064</v>
      </c>
      <c r="AO62" s="5">
        <f t="shared" si="71"/>
        <v>2065</v>
      </c>
      <c r="AP62" s="5">
        <f t="shared" si="71"/>
        <v>2066</v>
      </c>
      <c r="AQ62" s="5">
        <f t="shared" si="71"/>
        <v>2067</v>
      </c>
      <c r="AR62" s="5">
        <f t="shared" si="71"/>
        <v>2068</v>
      </c>
      <c r="AS62" s="5">
        <f t="shared" si="71"/>
        <v>2069</v>
      </c>
      <c r="AT62" s="5">
        <f t="shared" si="71"/>
        <v>2070</v>
      </c>
    </row>
    <row r="63" spans="2:46" outlineLevel="1" x14ac:dyDescent="0.2">
      <c r="C63" s="2">
        <v>1</v>
      </c>
      <c r="E63" t="s">
        <v>26</v>
      </c>
      <c r="F63" s="15" t="s">
        <v>37</v>
      </c>
      <c r="G63" s="7" cm="1">
        <f t="array" ref="G63">INDEX(G$49:G$60,$C63)</f>
        <v>1.7706712094625536</v>
      </c>
      <c r="H63" s="7" cm="1">
        <f t="array" ref="H63">INDEX(H$49:H$60,$C63)</f>
        <v>1.7706712094625539</v>
      </c>
      <c r="I63" s="7" cm="1">
        <f t="array" ref="I63">INDEX(I$49:I$60,$C63)</f>
        <v>1.7706712094625541</v>
      </c>
      <c r="J63" s="7" cm="1">
        <f t="array" ref="J63">INDEX(J$49:J$60,$C63)</f>
        <v>1.7706712094625539</v>
      </c>
      <c r="K63" s="7" cm="1">
        <f t="array" ref="K63">INDEX(K$49:K$60,$C63)</f>
        <v>1.7706712094625539</v>
      </c>
      <c r="L63" s="7" cm="1">
        <f t="array" ref="L63">INDEX(L$49:L$60,$C63)</f>
        <v>1.555089399700976</v>
      </c>
      <c r="M63" s="7" cm="1">
        <f t="array" ref="M63">INDEX(M$49:M$60,$C63)</f>
        <v>1.5550893997009763</v>
      </c>
      <c r="N63" s="7" cm="1">
        <f t="array" ref="N63">INDEX(N$49:N$60,$C63)</f>
        <v>1.5550893997009765</v>
      </c>
      <c r="O63" s="7" cm="1">
        <f t="array" ref="O63">INDEX(O$49:O$60,$C63)</f>
        <v>1.5550893997009763</v>
      </c>
      <c r="P63" s="7" cm="1">
        <f t="array" ref="P63">INDEX(P$49:P$60,$C63)</f>
        <v>1.5550893997009763</v>
      </c>
      <c r="Q63" s="7" cm="1">
        <f t="array" ref="Q63">INDEX(Q$49:Q$60,$C63)</f>
        <v>1.4095780644753517</v>
      </c>
      <c r="R63" s="7" cm="1">
        <f t="array" ref="R63">INDEX(R$49:R$60,$C63)</f>
        <v>1.4095780644753519</v>
      </c>
      <c r="S63" s="7" cm="1">
        <f t="array" ref="S63">INDEX(S$49:S$60,$C63)</f>
        <v>1.4095780644753519</v>
      </c>
      <c r="T63" s="7" cm="1">
        <f t="array" ref="T63">INDEX(T$49:T$60,$C63)</f>
        <v>1.4095780644753519</v>
      </c>
      <c r="U63" s="7" cm="1">
        <f t="array" ref="U63">INDEX(U$49:U$60,$C63)</f>
        <v>1.4095780644753519</v>
      </c>
      <c r="V63" s="7" cm="1">
        <f t="array" ref="V63">INDEX(V$49:V$60,$C63)</f>
        <v>1.3184780031193661</v>
      </c>
      <c r="W63" s="7" cm="1">
        <f t="array" ref="W63">INDEX(W$49:W$60,$C63)</f>
        <v>1.3184780031193664</v>
      </c>
      <c r="X63" s="7" cm="1">
        <f t="array" ref="X63">INDEX(X$49:X$60,$C63)</f>
        <v>1.3184780031193664</v>
      </c>
      <c r="Y63" s="7" cm="1">
        <f t="array" ref="Y63">INDEX(Y$49:Y$60,$C63)</f>
        <v>1.3184780031193664</v>
      </c>
      <c r="Z63" s="7" cm="1">
        <f t="array" ref="Z63">INDEX(Z$49:Z$60,$C63)</f>
        <v>1.3184780031193664</v>
      </c>
      <c r="AA63" s="7" cm="1">
        <f t="array" ref="AA63">INDEX(AA$49:AA$60,$C63)</f>
        <v>1.1769860231781206</v>
      </c>
      <c r="AB63" s="7" cm="1">
        <f t="array" ref="AB63">INDEX(AB$49:AB$60,$C63)</f>
        <v>1.1769860231781211</v>
      </c>
      <c r="AC63" s="7" cm="1">
        <f t="array" ref="AC63">INDEX(AC$49:AC$60,$C63)</f>
        <v>1.1769860231781211</v>
      </c>
      <c r="AD63" s="7" cm="1">
        <f t="array" ref="AD63">INDEX(AD$49:AD$60,$C63)</f>
        <v>1.1769860231781211</v>
      </c>
      <c r="AE63" s="7" cm="1">
        <f t="array" ref="AE63">INDEX(AE$49:AE$60,$C63)</f>
        <v>1.1769860231781211</v>
      </c>
      <c r="AF63" s="7" cm="1">
        <f t="array" ref="AF63">INDEX(AF$49:AF$60,$C63)</f>
        <v>1.0007268571701429</v>
      </c>
      <c r="AG63" s="7" cm="1">
        <f t="array" ref="AG63">INDEX(AG$49:AG$60,$C63)</f>
        <v>1.0007268571701431</v>
      </c>
      <c r="AH63" s="7" cm="1">
        <f t="array" ref="AH63">INDEX(AH$49:AH$60,$C63)</f>
        <v>1.0007268571701431</v>
      </c>
      <c r="AI63" s="7" cm="1">
        <f t="array" ref="AI63">INDEX(AI$49:AI$60,$C63)</f>
        <v>1.0007268571701431</v>
      </c>
      <c r="AJ63" s="7" cm="1">
        <f t="array" ref="AJ63">INDEX(AJ$49:AJ$60,$C63)</f>
        <v>1.0007268571701431</v>
      </c>
      <c r="AK63" s="7" cm="1">
        <f t="array" ref="AK63">INDEX(AK$49:AK$60,$C63)</f>
        <v>0.86292108607594531</v>
      </c>
      <c r="AL63" s="7" cm="1">
        <f t="array" ref="AL63">INDEX(AL$49:AL$60,$C63)</f>
        <v>0.86292108607594542</v>
      </c>
      <c r="AM63" s="7" cm="1">
        <f t="array" ref="AM63">INDEX(AM$49:AM$60,$C63)</f>
        <v>0.86292108607594553</v>
      </c>
      <c r="AN63" s="7" cm="1">
        <f t="array" ref="AN63">INDEX(AN$49:AN$60,$C63)</f>
        <v>0.86292108607594542</v>
      </c>
      <c r="AO63" s="7" cm="1">
        <f t="array" ref="AO63">INDEX(AO$49:AO$60,$C63)</f>
        <v>0.86292108607594542</v>
      </c>
      <c r="AP63" s="7" cm="1">
        <f t="array" ref="AP63">INDEX(AP$49:AP$60,$C63)</f>
        <v>0.5985481142734953</v>
      </c>
      <c r="AQ63" s="7" cm="1">
        <f t="array" ref="AQ63">INDEX(AQ$49:AQ$60,$C63)</f>
        <v>0.59854811427349541</v>
      </c>
      <c r="AR63" s="7" cm="1">
        <f t="array" ref="AR63">INDEX(AR$49:AR$60,$C63)</f>
        <v>0.59854811427349541</v>
      </c>
      <c r="AS63" s="7" cm="1">
        <f t="array" ref="AS63">INDEX(AS$49:AS$60,$C63)</f>
        <v>0.59854811427349541</v>
      </c>
      <c r="AT63" s="7" cm="1">
        <f t="array" ref="AT63">INDEX(AT$49:AT$60,$C63)</f>
        <v>0.59854811427349541</v>
      </c>
    </row>
    <row r="64" spans="2:46" outlineLevel="1" x14ac:dyDescent="0.2">
      <c r="C64" s="2">
        <v>4</v>
      </c>
      <c r="E64" t="s">
        <v>57</v>
      </c>
      <c r="F64" s="15" t="s">
        <v>37</v>
      </c>
      <c r="G64" s="7" cm="1">
        <f t="array" ref="G64">INDEX(G$49:G$60,$C64)</f>
        <v>1.7706712094625536</v>
      </c>
      <c r="H64" s="7" cm="1">
        <f t="array" ref="H64">INDEX(H$49:H$60,$C64)</f>
        <v>1.7706712094625539</v>
      </c>
      <c r="I64" s="7" cm="1">
        <f t="array" ref="I64">INDEX(I$49:I$60,$C64)</f>
        <v>1.7706712094625541</v>
      </c>
      <c r="J64" s="7" cm="1">
        <f t="array" ref="J64">INDEX(J$49:J$60,$C64)</f>
        <v>1.7706712094625539</v>
      </c>
      <c r="K64" s="7" cm="1">
        <f t="array" ref="K64">INDEX(K$49:K$60,$C64)</f>
        <v>1.7706712094625539</v>
      </c>
      <c r="L64" s="7" cm="1">
        <f t="array" ref="L64">INDEX(L$49:L$60,$C64)</f>
        <v>1.555089399700976</v>
      </c>
      <c r="M64" s="7" cm="1">
        <f t="array" ref="M64">INDEX(M$49:M$60,$C64)</f>
        <v>1.5550893997009763</v>
      </c>
      <c r="N64" s="7" cm="1">
        <f t="array" ref="N64">INDEX(N$49:N$60,$C64)</f>
        <v>1.5550893997009765</v>
      </c>
      <c r="O64" s="7" cm="1">
        <f t="array" ref="O64">INDEX(O$49:O$60,$C64)</f>
        <v>1.5550893997009763</v>
      </c>
      <c r="P64" s="7" cm="1">
        <f t="array" ref="P64">INDEX(P$49:P$60,$C64)</f>
        <v>1.5550893997009763</v>
      </c>
      <c r="Q64" s="7" cm="1">
        <f t="array" ref="Q64">INDEX(Q$49:Q$60,$C64)</f>
        <v>1.4095780644753517</v>
      </c>
      <c r="R64" s="7" cm="1">
        <f t="array" ref="R64">INDEX(R$49:R$60,$C64)</f>
        <v>1.4095780644753519</v>
      </c>
      <c r="S64" s="7" cm="1">
        <f t="array" ref="S64">INDEX(S$49:S$60,$C64)</f>
        <v>1.4095780644753519</v>
      </c>
      <c r="T64" s="7" cm="1">
        <f t="array" ref="T64">INDEX(T$49:T$60,$C64)</f>
        <v>1.4095780644753519</v>
      </c>
      <c r="U64" s="7" cm="1">
        <f t="array" ref="U64">INDEX(U$49:U$60,$C64)</f>
        <v>1.4095780644753519</v>
      </c>
      <c r="V64" s="7" cm="1">
        <f t="array" ref="V64">INDEX(V$49:V$60,$C64)</f>
        <v>1.5183509529246955</v>
      </c>
      <c r="W64" s="7" cm="1">
        <f t="array" ref="W64">INDEX(W$49:W$60,$C64)</f>
        <v>1.5183509529246955</v>
      </c>
      <c r="X64" s="7" cm="1">
        <f t="array" ref="X64">INDEX(X$49:X$60,$C64)</f>
        <v>1.5183509529246955</v>
      </c>
      <c r="Y64" s="7" cm="1">
        <f t="array" ref="Y64">INDEX(Y$49:Y$60,$C64)</f>
        <v>1.5183509529246955</v>
      </c>
      <c r="Z64" s="7" cm="1">
        <f t="array" ref="Z64">INDEX(Z$49:Z$60,$C64)</f>
        <v>1.5183509529246955</v>
      </c>
      <c r="AA64" s="7" cm="1">
        <f t="array" ref="AA64">INDEX(AA$49:AA$60,$C64)</f>
        <v>1.3554096811956882</v>
      </c>
      <c r="AB64" s="7" cm="1">
        <f t="array" ref="AB64">INDEX(AB$49:AB$60,$C64)</f>
        <v>1.3554096811956882</v>
      </c>
      <c r="AC64" s="7" cm="1">
        <f t="array" ref="AC64">INDEX(AC$49:AC$60,$C64)</f>
        <v>1.3554096811956882</v>
      </c>
      <c r="AD64" s="7" cm="1">
        <f t="array" ref="AD64">INDEX(AD$49:AD$60,$C64)</f>
        <v>1.3554096811956882</v>
      </c>
      <c r="AE64" s="7" cm="1">
        <f t="array" ref="AE64">INDEX(AE$49:AE$60,$C64)</f>
        <v>1.3554096811956882</v>
      </c>
      <c r="AF64" s="7" cm="1">
        <f t="array" ref="AF64">INDEX(AF$49:AF$60,$C64)</f>
        <v>1.1524307372643068</v>
      </c>
      <c r="AG64" s="7" cm="1">
        <f t="array" ref="AG64">INDEX(AG$49:AG$60,$C64)</f>
        <v>1.1524307372643068</v>
      </c>
      <c r="AH64" s="7" cm="1">
        <f t="array" ref="AH64">INDEX(AH$49:AH$60,$C64)</f>
        <v>1.1524307372643068</v>
      </c>
      <c r="AI64" s="7" cm="1">
        <f t="array" ref="AI64">INDEX(AI$49:AI$60,$C64)</f>
        <v>1.1524307372643068</v>
      </c>
      <c r="AJ64" s="7" cm="1">
        <f t="array" ref="AJ64">INDEX(AJ$49:AJ$60,$C64)</f>
        <v>1.1524307372643068</v>
      </c>
      <c r="AK64" s="7" cm="1">
        <f t="array" ref="AK64">INDEX(AK$49:AK$60,$C64)</f>
        <v>0.99373448039512469</v>
      </c>
      <c r="AL64" s="7" cm="1">
        <f t="array" ref="AL64">INDEX(AL$49:AL$60,$C64)</f>
        <v>0.99373448039512469</v>
      </c>
      <c r="AM64" s="7" cm="1">
        <f t="array" ref="AM64">INDEX(AM$49:AM$60,$C64)</f>
        <v>0.99373448039512469</v>
      </c>
      <c r="AN64" s="7" cm="1">
        <f t="array" ref="AN64">INDEX(AN$49:AN$60,$C64)</f>
        <v>0.99373448039512469</v>
      </c>
      <c r="AO64" s="7" cm="1">
        <f t="array" ref="AO64">INDEX(AO$49:AO$60,$C64)</f>
        <v>0.99373448039512469</v>
      </c>
      <c r="AP64" s="7" cm="1">
        <f t="array" ref="AP64">INDEX(AP$49:AP$60,$C64)</f>
        <v>0.68928423343302758</v>
      </c>
      <c r="AQ64" s="7" cm="1">
        <f t="array" ref="AQ64">INDEX(AQ$49:AQ$60,$C64)</f>
        <v>0.68928423343302758</v>
      </c>
      <c r="AR64" s="7" cm="1">
        <f t="array" ref="AR64">INDEX(AR$49:AR$60,$C64)</f>
        <v>0.68928423343302758</v>
      </c>
      <c r="AS64" s="7" cm="1">
        <f t="array" ref="AS64">INDEX(AS$49:AS$60,$C64)</f>
        <v>0.68928423343302758</v>
      </c>
      <c r="AT64" s="7" cm="1">
        <f t="array" ref="AT64">INDEX(AT$49:AT$60,$C64)</f>
        <v>0.68928423343302758</v>
      </c>
    </row>
    <row r="65" spans="1:46" outlineLevel="1" x14ac:dyDescent="0.2">
      <c r="C65" s="2">
        <v>7</v>
      </c>
      <c r="E65" t="s">
        <v>27</v>
      </c>
      <c r="F65" s="15" t="s">
        <v>37</v>
      </c>
      <c r="G65" s="7" cm="1">
        <f t="array" ref="G65">INDEX(G$49:G$60,$C65)</f>
        <v>2.9754024118982993</v>
      </c>
      <c r="H65" s="7" cm="1">
        <f t="array" ref="H65">INDEX(H$49:H$60,$C65)</f>
        <v>2.9754024118982989</v>
      </c>
      <c r="I65" s="7" cm="1">
        <f t="array" ref="I65">INDEX(I$49:I$60,$C65)</f>
        <v>2.9754024118982989</v>
      </c>
      <c r="J65" s="7" cm="1">
        <f t="array" ref="J65">INDEX(J$49:J$60,$C65)</f>
        <v>2.9754024118982993</v>
      </c>
      <c r="K65" s="7" cm="1">
        <f t="array" ref="K65">INDEX(K$49:K$60,$C65)</f>
        <v>2.9754024118982993</v>
      </c>
      <c r="L65" s="7" cm="1">
        <f t="array" ref="L65">INDEX(L$49:L$60,$C65)</f>
        <v>2.5423773154625211</v>
      </c>
      <c r="M65" s="7" cm="1">
        <f t="array" ref="M65">INDEX(M$49:M$60,$C65)</f>
        <v>2.5423773154625207</v>
      </c>
      <c r="N65" s="7" cm="1">
        <f t="array" ref="N65">INDEX(N$49:N$60,$C65)</f>
        <v>2.5423773154625207</v>
      </c>
      <c r="O65" s="7" cm="1">
        <f t="array" ref="O65">INDEX(O$49:O$60,$C65)</f>
        <v>2.5423773154625211</v>
      </c>
      <c r="P65" s="7" cm="1">
        <f t="array" ref="P65">INDEX(P$49:P$60,$C65)</f>
        <v>2.5423773154625211</v>
      </c>
      <c r="Q65" s="7" cm="1">
        <f t="array" ref="Q65">INDEX(Q$49:Q$60,$C65)</f>
        <v>2.1874649340191854</v>
      </c>
      <c r="R65" s="7" cm="1">
        <f t="array" ref="R65">INDEX(R$49:R$60,$C65)</f>
        <v>2.1874649340191854</v>
      </c>
      <c r="S65" s="7" cm="1">
        <f t="array" ref="S65">INDEX(S$49:S$60,$C65)</f>
        <v>2.1874649340191854</v>
      </c>
      <c r="T65" s="7" cm="1">
        <f t="array" ref="T65">INDEX(T$49:T$60,$C65)</f>
        <v>2.1874649340191854</v>
      </c>
      <c r="U65" s="7" cm="1">
        <f t="array" ref="U65">INDEX(U$49:U$60,$C65)</f>
        <v>2.187464934019185</v>
      </c>
      <c r="V65" s="7" cm="1">
        <f t="array" ref="V65">INDEX(V$49:V$60,$C65)</f>
        <v>1.9711870304230699</v>
      </c>
      <c r="W65" s="7" cm="1">
        <f t="array" ref="W65">INDEX(W$49:W$60,$C65)</f>
        <v>1.9711870304230699</v>
      </c>
      <c r="X65" s="7" cm="1">
        <f t="array" ref="X65">INDEX(X$49:X$60,$C65)</f>
        <v>1.9711870304230699</v>
      </c>
      <c r="Y65" s="7" cm="1">
        <f t="array" ref="Y65">INDEX(Y$49:Y$60,$C65)</f>
        <v>1.9711870304230699</v>
      </c>
      <c r="Z65" s="7" cm="1">
        <f t="array" ref="Z65">INDEX(Z$49:Z$60,$C65)</f>
        <v>1.9711870304230699</v>
      </c>
      <c r="AA65" s="7" cm="1">
        <f t="array" ref="AA65">INDEX(AA$49:AA$60,$C65)</f>
        <v>1.7324822753139872</v>
      </c>
      <c r="AB65" s="7" cm="1">
        <f t="array" ref="AB65">INDEX(AB$49:AB$60,$C65)</f>
        <v>1.7324822753139872</v>
      </c>
      <c r="AC65" s="7" cm="1">
        <f t="array" ref="AC65">INDEX(AC$49:AC$60,$C65)</f>
        <v>1.7324822753139868</v>
      </c>
      <c r="AD65" s="7" cm="1">
        <f t="array" ref="AD65">INDEX(AD$49:AD$60,$C65)</f>
        <v>1.7324822753139872</v>
      </c>
      <c r="AE65" s="7" cm="1">
        <f t="array" ref="AE65">INDEX(AE$49:AE$60,$C65)</f>
        <v>1.7324822753139872</v>
      </c>
      <c r="AF65" s="7" cm="1">
        <f t="array" ref="AF65">INDEX(AF$49:AF$60,$C65)</f>
        <v>1.4730349454757852</v>
      </c>
      <c r="AG65" s="7" cm="1">
        <f t="array" ref="AG65">INDEX(AG$49:AG$60,$C65)</f>
        <v>1.4730349454757852</v>
      </c>
      <c r="AH65" s="7" cm="1">
        <f t="array" ref="AH65">INDEX(AH$49:AH$60,$C65)</f>
        <v>1.473034945475785</v>
      </c>
      <c r="AI65" s="7" cm="1">
        <f t="array" ref="AI65">INDEX(AI$49:AI$60,$C65)</f>
        <v>1.4730349454757852</v>
      </c>
      <c r="AJ65" s="7" cm="1">
        <f t="array" ref="AJ65">INDEX(AJ$49:AJ$60,$C65)</f>
        <v>1.4730349454757852</v>
      </c>
      <c r="AK65" s="7" cm="1">
        <f t="array" ref="AK65">INDEX(AK$49:AK$60,$C65)</f>
        <v>1.2701896685097878</v>
      </c>
      <c r="AL65" s="7" cm="1">
        <f t="array" ref="AL65">INDEX(AL$49:AL$60,$C65)</f>
        <v>1.2701896685097878</v>
      </c>
      <c r="AM65" s="7" cm="1">
        <f t="array" ref="AM65">INDEX(AM$49:AM$60,$C65)</f>
        <v>1.2701896685097875</v>
      </c>
      <c r="AN65" s="7" cm="1">
        <f t="array" ref="AN65">INDEX(AN$49:AN$60,$C65)</f>
        <v>1.2701896685097878</v>
      </c>
      <c r="AO65" s="7" cm="1">
        <f t="array" ref="AO65">INDEX(AO$49:AO$60,$C65)</f>
        <v>1.2701896685097878</v>
      </c>
      <c r="AP65" s="7" cm="1">
        <f t="array" ref="AP65">INDEX(AP$49:AP$60,$C65)</f>
        <v>0.88104189725327731</v>
      </c>
      <c r="AQ65" s="7" cm="1">
        <f t="array" ref="AQ65">INDEX(AQ$49:AQ$60,$C65)</f>
        <v>0.88104189725327731</v>
      </c>
      <c r="AR65" s="7" cm="1">
        <f t="array" ref="AR65">INDEX(AR$49:AR$60,$C65)</f>
        <v>0.8810418972532772</v>
      </c>
      <c r="AS65" s="7" cm="1">
        <f t="array" ref="AS65">INDEX(AS$49:AS$60,$C65)</f>
        <v>0.88104189725327731</v>
      </c>
      <c r="AT65" s="7" cm="1">
        <f t="array" ref="AT65">INDEX(AT$49:AT$60,$C65)</f>
        <v>0.88104189725327731</v>
      </c>
    </row>
    <row r="66" spans="1:46" outlineLevel="1" x14ac:dyDescent="0.2">
      <c r="C66" s="2">
        <v>10</v>
      </c>
      <c r="E66" t="s">
        <v>28</v>
      </c>
      <c r="F66" s="15" t="s">
        <v>37</v>
      </c>
      <c r="G66" s="7" cm="1">
        <f t="array" ref="G66">INDEX(G$49:G$60,$C66)</f>
        <v>2.9754024118982993</v>
      </c>
      <c r="H66" s="7" cm="1">
        <f t="array" ref="H66">INDEX(H$49:H$60,$C66)</f>
        <v>2.9754024118982989</v>
      </c>
      <c r="I66" s="7" cm="1">
        <f t="array" ref="I66">INDEX(I$49:I$60,$C66)</f>
        <v>2.9754024118982989</v>
      </c>
      <c r="J66" s="7" cm="1">
        <f t="array" ref="J66">INDEX(J$49:J$60,$C66)</f>
        <v>2.9754024118982993</v>
      </c>
      <c r="K66" s="7" cm="1">
        <f t="array" ref="K66">INDEX(K$49:K$60,$C66)</f>
        <v>2.9754024118982993</v>
      </c>
      <c r="L66" s="7" cm="1">
        <f t="array" ref="L66">INDEX(L$49:L$60,$C66)</f>
        <v>2.5423773154625211</v>
      </c>
      <c r="M66" s="7" cm="1">
        <f t="array" ref="M66">INDEX(M$49:M$60,$C66)</f>
        <v>2.5423773154625207</v>
      </c>
      <c r="N66" s="7" cm="1">
        <f t="array" ref="N66">INDEX(N$49:N$60,$C66)</f>
        <v>2.5423773154625207</v>
      </c>
      <c r="O66" s="7" cm="1">
        <f t="array" ref="O66">INDEX(O$49:O$60,$C66)</f>
        <v>2.5423773154625211</v>
      </c>
      <c r="P66" s="7" cm="1">
        <f t="array" ref="P66">INDEX(P$49:P$60,$C66)</f>
        <v>2.5423773154625211</v>
      </c>
      <c r="Q66" s="7" cm="1">
        <f t="array" ref="Q66">INDEX(Q$49:Q$60,$C66)</f>
        <v>2.1874649340191854</v>
      </c>
      <c r="R66" s="7" cm="1">
        <f t="array" ref="R66">INDEX(R$49:R$60,$C66)</f>
        <v>2.1874649340191854</v>
      </c>
      <c r="S66" s="7" cm="1">
        <f t="array" ref="S66">INDEX(S$49:S$60,$C66)</f>
        <v>2.1874649340191854</v>
      </c>
      <c r="T66" s="7" cm="1">
        <f t="array" ref="T66">INDEX(T$49:T$60,$C66)</f>
        <v>2.1874649340191854</v>
      </c>
      <c r="U66" s="7" cm="1">
        <f t="array" ref="U66">INDEX(U$49:U$60,$C66)</f>
        <v>2.187464934019185</v>
      </c>
      <c r="V66" s="7" cm="1">
        <f t="array" ref="V66">INDEX(V$49:V$60,$C66)</f>
        <v>1.9711870304230699</v>
      </c>
      <c r="W66" s="7" cm="1">
        <f t="array" ref="W66">INDEX(W$49:W$60,$C66)</f>
        <v>1.9711870304230699</v>
      </c>
      <c r="X66" s="7" cm="1">
        <f t="array" ref="X66">INDEX(X$49:X$60,$C66)</f>
        <v>1.9711870304230699</v>
      </c>
      <c r="Y66" s="7" cm="1">
        <f t="array" ref="Y66">INDEX(Y$49:Y$60,$C66)</f>
        <v>1.9711870304230699</v>
      </c>
      <c r="Z66" s="7" cm="1">
        <f t="array" ref="Z66">INDEX(Z$49:Z$60,$C66)</f>
        <v>1.9711870304230699</v>
      </c>
      <c r="AA66" s="7" cm="1">
        <f t="array" ref="AA66">INDEX(AA$49:AA$60,$C66)</f>
        <v>1.7324822753139872</v>
      </c>
      <c r="AB66" s="7" cm="1">
        <f t="array" ref="AB66">INDEX(AB$49:AB$60,$C66)</f>
        <v>1.7324822753139872</v>
      </c>
      <c r="AC66" s="7" cm="1">
        <f t="array" ref="AC66">INDEX(AC$49:AC$60,$C66)</f>
        <v>1.7324822753139868</v>
      </c>
      <c r="AD66" s="7" cm="1">
        <f t="array" ref="AD66">INDEX(AD$49:AD$60,$C66)</f>
        <v>1.7324822753139872</v>
      </c>
      <c r="AE66" s="7" cm="1">
        <f t="array" ref="AE66">INDEX(AE$49:AE$60,$C66)</f>
        <v>1.7324822753139872</v>
      </c>
      <c r="AF66" s="7" cm="1">
        <f t="array" ref="AF66">INDEX(AF$49:AF$60,$C66)</f>
        <v>1.4730349454757852</v>
      </c>
      <c r="AG66" s="7" cm="1">
        <f t="array" ref="AG66">INDEX(AG$49:AG$60,$C66)</f>
        <v>1.4730349454757852</v>
      </c>
      <c r="AH66" s="7" cm="1">
        <f t="array" ref="AH66">INDEX(AH$49:AH$60,$C66)</f>
        <v>1.473034945475785</v>
      </c>
      <c r="AI66" s="7" cm="1">
        <f t="array" ref="AI66">INDEX(AI$49:AI$60,$C66)</f>
        <v>1.4730349454757852</v>
      </c>
      <c r="AJ66" s="7" cm="1">
        <f t="array" ref="AJ66">INDEX(AJ$49:AJ$60,$C66)</f>
        <v>1.4730349454757852</v>
      </c>
      <c r="AK66" s="7" cm="1">
        <f t="array" ref="AK66">INDEX(AK$49:AK$60,$C66)</f>
        <v>1.2701896685097878</v>
      </c>
      <c r="AL66" s="7" cm="1">
        <f t="array" ref="AL66">INDEX(AL$49:AL$60,$C66)</f>
        <v>1.2701896685097878</v>
      </c>
      <c r="AM66" s="7" cm="1">
        <f t="array" ref="AM66">INDEX(AM$49:AM$60,$C66)</f>
        <v>1.2701896685097875</v>
      </c>
      <c r="AN66" s="7" cm="1">
        <f t="array" ref="AN66">INDEX(AN$49:AN$60,$C66)</f>
        <v>1.2701896685097878</v>
      </c>
      <c r="AO66" s="7" cm="1">
        <f t="array" ref="AO66">INDEX(AO$49:AO$60,$C66)</f>
        <v>1.2701896685097878</v>
      </c>
      <c r="AP66" s="7" cm="1">
        <f t="array" ref="AP66">INDEX(AP$49:AP$60,$C66)</f>
        <v>0.88104189725327731</v>
      </c>
      <c r="AQ66" s="7" cm="1">
        <f t="array" ref="AQ66">INDEX(AQ$49:AQ$60,$C66)</f>
        <v>0.88104189725327731</v>
      </c>
      <c r="AR66" s="7" cm="1">
        <f t="array" ref="AR66">INDEX(AR$49:AR$60,$C66)</f>
        <v>0.8810418972532772</v>
      </c>
      <c r="AS66" s="7" cm="1">
        <f t="array" ref="AS66">INDEX(AS$49:AS$60,$C66)</f>
        <v>0.88104189725327731</v>
      </c>
      <c r="AT66" s="7" cm="1">
        <f t="array" ref="AT66">INDEX(AT$49:AT$60,$C66)</f>
        <v>0.88104189725327731</v>
      </c>
    </row>
    <row r="67" spans="1:46" outlineLevel="1" x14ac:dyDescent="0.2"/>
    <row r="68" spans="1:46" outlineLevel="1" x14ac:dyDescent="0.2">
      <c r="B68" s="8" t="s">
        <v>29</v>
      </c>
      <c r="F68" s="5" t="str">
        <f>F$7</f>
        <v>Units</v>
      </c>
      <c r="G68" s="5">
        <f>G$7</f>
        <v>2031</v>
      </c>
      <c r="H68" s="5">
        <f t="shared" ref="H68:AT68" si="72">H$7</f>
        <v>2032</v>
      </c>
      <c r="I68" s="5">
        <f t="shared" si="72"/>
        <v>2033</v>
      </c>
      <c r="J68" s="5">
        <f t="shared" si="72"/>
        <v>2034</v>
      </c>
      <c r="K68" s="5">
        <f t="shared" si="72"/>
        <v>2035</v>
      </c>
      <c r="L68" s="5">
        <f t="shared" si="72"/>
        <v>2036</v>
      </c>
      <c r="M68" s="5">
        <f t="shared" si="72"/>
        <v>2037</v>
      </c>
      <c r="N68" s="5">
        <f t="shared" si="72"/>
        <v>2038</v>
      </c>
      <c r="O68" s="5">
        <f t="shared" si="72"/>
        <v>2039</v>
      </c>
      <c r="P68" s="5">
        <f t="shared" si="72"/>
        <v>2040</v>
      </c>
      <c r="Q68" s="5">
        <f t="shared" si="72"/>
        <v>2041</v>
      </c>
      <c r="R68" s="5">
        <f t="shared" si="72"/>
        <v>2042</v>
      </c>
      <c r="S68" s="5">
        <f t="shared" si="72"/>
        <v>2043</v>
      </c>
      <c r="T68" s="5">
        <f t="shared" si="72"/>
        <v>2044</v>
      </c>
      <c r="U68" s="5">
        <f t="shared" si="72"/>
        <v>2045</v>
      </c>
      <c r="V68" s="5">
        <f t="shared" si="72"/>
        <v>2046</v>
      </c>
      <c r="W68" s="5">
        <f t="shared" si="72"/>
        <v>2047</v>
      </c>
      <c r="X68" s="5">
        <f t="shared" si="72"/>
        <v>2048</v>
      </c>
      <c r="Y68" s="5">
        <f t="shared" si="72"/>
        <v>2049</v>
      </c>
      <c r="Z68" s="5">
        <f t="shared" si="72"/>
        <v>2050</v>
      </c>
      <c r="AA68" s="5">
        <f t="shared" si="72"/>
        <v>2051</v>
      </c>
      <c r="AB68" s="5">
        <f t="shared" si="72"/>
        <v>2052</v>
      </c>
      <c r="AC68" s="5">
        <f t="shared" si="72"/>
        <v>2053</v>
      </c>
      <c r="AD68" s="5">
        <f t="shared" si="72"/>
        <v>2054</v>
      </c>
      <c r="AE68" s="5">
        <f t="shared" si="72"/>
        <v>2055</v>
      </c>
      <c r="AF68" s="5">
        <f t="shared" si="72"/>
        <v>2056</v>
      </c>
      <c r="AG68" s="5">
        <f t="shared" si="72"/>
        <v>2057</v>
      </c>
      <c r="AH68" s="5">
        <f t="shared" si="72"/>
        <v>2058</v>
      </c>
      <c r="AI68" s="5">
        <f t="shared" si="72"/>
        <v>2059</v>
      </c>
      <c r="AJ68" s="5">
        <f t="shared" si="72"/>
        <v>2060</v>
      </c>
      <c r="AK68" s="5">
        <f t="shared" si="72"/>
        <v>2061</v>
      </c>
      <c r="AL68" s="5">
        <f t="shared" si="72"/>
        <v>2062</v>
      </c>
      <c r="AM68" s="5">
        <f t="shared" si="72"/>
        <v>2063</v>
      </c>
      <c r="AN68" s="5">
        <f t="shared" si="72"/>
        <v>2064</v>
      </c>
      <c r="AO68" s="5">
        <f t="shared" si="72"/>
        <v>2065</v>
      </c>
      <c r="AP68" s="5">
        <f t="shared" si="72"/>
        <v>2066</v>
      </c>
      <c r="AQ68" s="5">
        <f t="shared" si="72"/>
        <v>2067</v>
      </c>
      <c r="AR68" s="5">
        <f t="shared" si="72"/>
        <v>2068</v>
      </c>
      <c r="AS68" s="5">
        <f t="shared" si="72"/>
        <v>2069</v>
      </c>
      <c r="AT68" s="5">
        <f t="shared" si="72"/>
        <v>2070</v>
      </c>
    </row>
    <row r="69" spans="1:46" outlineLevel="1" x14ac:dyDescent="0.2">
      <c r="C69" s="2">
        <f>C63+1</f>
        <v>2</v>
      </c>
      <c r="E69" t="s">
        <v>26</v>
      </c>
      <c r="F69" s="15" t="s">
        <v>37</v>
      </c>
      <c r="G69" s="7" cm="1">
        <f t="array" ref="G69">INDEX(G$49:G$60,$C69)</f>
        <v>1.8635260360371253</v>
      </c>
      <c r="H69" s="7" cm="1">
        <f t="array" ref="H69">INDEX(H$49:H$60,$C69)</f>
        <v>1.8635260360371251</v>
      </c>
      <c r="I69" s="7" cm="1">
        <f t="array" ref="I69">INDEX(I$49:I$60,$C69)</f>
        <v>1.8635260360371251</v>
      </c>
      <c r="J69" s="7" cm="1">
        <f t="array" ref="J69">INDEX(J$49:J$60,$C69)</f>
        <v>1.8635260360371251</v>
      </c>
      <c r="K69" s="7" cm="1">
        <f t="array" ref="K69">INDEX(K$49:K$60,$C69)</f>
        <v>1.8635260360371251</v>
      </c>
      <c r="L69" s="7" cm="1">
        <f t="array" ref="L69">INDEX(L$49:L$60,$C69)</f>
        <v>1.7807219214429775</v>
      </c>
      <c r="M69" s="7" cm="1">
        <f t="array" ref="M69">INDEX(M$49:M$60,$C69)</f>
        <v>1.7807219214429775</v>
      </c>
      <c r="N69" s="7" cm="1">
        <f t="array" ref="N69">INDEX(N$49:N$60,$C69)</f>
        <v>1.7807219214429777</v>
      </c>
      <c r="O69" s="7" cm="1">
        <f t="array" ref="O69">INDEX(O$49:O$60,$C69)</f>
        <v>1.7807219214429775</v>
      </c>
      <c r="P69" s="7" cm="1">
        <f t="array" ref="P69">INDEX(P$49:P$60,$C69)</f>
        <v>1.7807219214429777</v>
      </c>
      <c r="Q69" s="7" cm="1">
        <f t="array" ref="Q69">INDEX(Q$49:Q$60,$C69)</f>
        <v>1.7217252479816205</v>
      </c>
      <c r="R69" s="7" cm="1">
        <f t="array" ref="R69">INDEX(R$49:R$60,$C69)</f>
        <v>1.7217252479816205</v>
      </c>
      <c r="S69" s="7" cm="1">
        <f t="array" ref="S69">INDEX(S$49:S$60,$C69)</f>
        <v>1.7217252479816205</v>
      </c>
      <c r="T69" s="7" cm="1">
        <f t="array" ref="T69">INDEX(T$49:T$60,$C69)</f>
        <v>1.7217252479816205</v>
      </c>
      <c r="U69" s="7" cm="1">
        <f t="array" ref="U69">INDEX(U$49:U$60,$C69)</f>
        <v>1.7217252479816205</v>
      </c>
      <c r="V69" s="7" cm="1">
        <f t="array" ref="V69">INDEX(V$49:V$60,$C69)</f>
        <v>1.6780098486445154</v>
      </c>
      <c r="W69" s="7" cm="1">
        <f t="array" ref="W69">INDEX(W$49:W$60,$C69)</f>
        <v>1.678009848644515</v>
      </c>
      <c r="X69" s="7" cm="1">
        <f t="array" ref="X69">INDEX(X$49:X$60,$C69)</f>
        <v>1.6780098486445154</v>
      </c>
      <c r="Y69" s="7" cm="1">
        <f t="array" ref="Y69">INDEX(Y$49:Y$60,$C69)</f>
        <v>1.678009848644515</v>
      </c>
      <c r="Z69" s="7" cm="1">
        <f t="array" ref="Z69">INDEX(Z$49:Z$60,$C69)</f>
        <v>1.678009848644515</v>
      </c>
      <c r="AA69" s="7" cm="1">
        <f t="array" ref="AA69">INDEX(AA$49:AA$60,$C69)</f>
        <v>1.5133406578423363</v>
      </c>
      <c r="AB69" s="7" cm="1">
        <f t="array" ref="AB69">INDEX(AB$49:AB$60,$C69)</f>
        <v>1.5133406578423363</v>
      </c>
      <c r="AC69" s="7" cm="1">
        <f t="array" ref="AC69">INDEX(AC$49:AC$60,$C69)</f>
        <v>1.5133406578423361</v>
      </c>
      <c r="AD69" s="7" cm="1">
        <f t="array" ref="AD69">INDEX(AD$49:AD$60,$C69)</f>
        <v>1.5133406578423363</v>
      </c>
      <c r="AE69" s="7" cm="1">
        <f t="array" ref="AE69">INDEX(AE$49:AE$60,$C69)</f>
        <v>1.5133406578423361</v>
      </c>
      <c r="AF69" s="7" cm="1">
        <f t="array" ref="AF69">INDEX(AF$49:AF$60,$C69)</f>
        <v>1.2867108109415228</v>
      </c>
      <c r="AG69" s="7" cm="1">
        <f t="array" ref="AG69">INDEX(AG$49:AG$60,$C69)</f>
        <v>1.2867108109415228</v>
      </c>
      <c r="AH69" s="7" cm="1">
        <f t="array" ref="AH69">INDEX(AH$49:AH$60,$C69)</f>
        <v>1.2867108109415226</v>
      </c>
      <c r="AI69" s="7" cm="1">
        <f t="array" ref="AI69">INDEX(AI$49:AI$60,$C69)</f>
        <v>1.2867108109415228</v>
      </c>
      <c r="AJ69" s="7" cm="1">
        <f t="array" ref="AJ69">INDEX(AJ$49:AJ$60,$C69)</f>
        <v>1.2867108109415226</v>
      </c>
      <c r="AK69" s="7" cm="1">
        <f t="array" ref="AK69">INDEX(AK$49:AK$60,$C69)</f>
        <v>1.1095234253861359</v>
      </c>
      <c r="AL69" s="7" cm="1">
        <f t="array" ref="AL69">INDEX(AL$49:AL$60,$C69)</f>
        <v>1.1095234253861359</v>
      </c>
      <c r="AM69" s="7" cm="1">
        <f t="array" ref="AM69">INDEX(AM$49:AM$60,$C69)</f>
        <v>1.1095234253861357</v>
      </c>
      <c r="AN69" s="7" cm="1">
        <f t="array" ref="AN69">INDEX(AN$49:AN$60,$C69)</f>
        <v>1.1095234253861359</v>
      </c>
      <c r="AO69" s="7" cm="1">
        <f t="array" ref="AO69">INDEX(AO$49:AO$60,$C69)</f>
        <v>1.1095234253861357</v>
      </c>
      <c r="AP69" s="7" cm="1">
        <f t="array" ref="AP69">INDEX(AP$49:AP$60,$C69)</f>
        <v>0.76959894099597115</v>
      </c>
      <c r="AQ69" s="7" cm="1">
        <f t="array" ref="AQ69">INDEX(AQ$49:AQ$60,$C69)</f>
        <v>0.76959894099597115</v>
      </c>
      <c r="AR69" s="7" cm="1">
        <f t="array" ref="AR69">INDEX(AR$49:AR$60,$C69)</f>
        <v>0.76959894099597093</v>
      </c>
      <c r="AS69" s="7" cm="1">
        <f t="array" ref="AS69">INDEX(AS$49:AS$60,$C69)</f>
        <v>0.76959894099597115</v>
      </c>
      <c r="AT69" s="7" cm="1">
        <f t="array" ref="AT69">INDEX(AT$49:AT$60,$C69)</f>
        <v>0.76959894099597093</v>
      </c>
    </row>
    <row r="70" spans="1:46" outlineLevel="1" x14ac:dyDescent="0.2">
      <c r="C70" s="2">
        <f t="shared" ref="C70:C72" si="73">C64+1</f>
        <v>5</v>
      </c>
      <c r="E70" t="s">
        <v>57</v>
      </c>
      <c r="F70" s="15" t="s">
        <v>37</v>
      </c>
      <c r="G70" s="7" cm="1">
        <f t="array" ref="G70">INDEX(G$49:G$60,$C70)</f>
        <v>1.8635260360371253</v>
      </c>
      <c r="H70" s="7" cm="1">
        <f t="array" ref="H70">INDEX(H$49:H$60,$C70)</f>
        <v>1.8635260360371251</v>
      </c>
      <c r="I70" s="7" cm="1">
        <f t="array" ref="I70">INDEX(I$49:I$60,$C70)</f>
        <v>1.8635260360371251</v>
      </c>
      <c r="J70" s="7" cm="1">
        <f t="array" ref="J70">INDEX(J$49:J$60,$C70)</f>
        <v>1.8635260360371251</v>
      </c>
      <c r="K70" s="7" cm="1">
        <f t="array" ref="K70">INDEX(K$49:K$60,$C70)</f>
        <v>1.8635260360371251</v>
      </c>
      <c r="L70" s="7" cm="1">
        <f t="array" ref="L70">INDEX(L$49:L$60,$C70)</f>
        <v>1.8925307264334787</v>
      </c>
      <c r="M70" s="7" cm="1">
        <f t="array" ref="M70">INDEX(M$49:M$60,$C70)</f>
        <v>1.8925307264334787</v>
      </c>
      <c r="N70" s="7" cm="1">
        <f t="array" ref="N70">INDEX(N$49:N$60,$C70)</f>
        <v>1.8925307264334792</v>
      </c>
      <c r="O70" s="7" cm="1">
        <f t="array" ref="O70">INDEX(O$49:O$60,$C70)</f>
        <v>1.8925307264334787</v>
      </c>
      <c r="P70" s="7" cm="1">
        <f t="array" ref="P70">INDEX(P$49:P$60,$C70)</f>
        <v>1.8925307264334787</v>
      </c>
      <c r="Q70" s="7" cm="1">
        <f t="array" ref="Q70">INDEX(Q$49:Q$60,$C70)</f>
        <v>1.7154446547183677</v>
      </c>
      <c r="R70" s="7" cm="1">
        <f t="array" ref="R70">INDEX(R$49:R$60,$C70)</f>
        <v>1.7154446547183677</v>
      </c>
      <c r="S70" s="7" cm="1">
        <f t="array" ref="S70">INDEX(S$49:S$60,$C70)</f>
        <v>1.7154446547183679</v>
      </c>
      <c r="T70" s="7" cm="1">
        <f t="array" ref="T70">INDEX(T$49:T$60,$C70)</f>
        <v>1.7154446547183677</v>
      </c>
      <c r="U70" s="7" cm="1">
        <f t="array" ref="U70">INDEX(U$49:U$60,$C70)</f>
        <v>1.7154446547183677</v>
      </c>
      <c r="V70" s="7" cm="1">
        <f t="array" ref="V70">INDEX(V$49:V$60,$C70)</f>
        <v>1.6716329168216268</v>
      </c>
      <c r="W70" s="7" cm="1">
        <f t="array" ref="W70">INDEX(W$49:W$60,$C70)</f>
        <v>1.6716329168216268</v>
      </c>
      <c r="X70" s="7" cm="1">
        <f t="array" ref="X70">INDEX(X$49:X$60,$C70)</f>
        <v>1.6716329168216268</v>
      </c>
      <c r="Y70" s="7" cm="1">
        <f t="array" ref="Y70">INDEX(Y$49:Y$60,$C70)</f>
        <v>1.6716329168216268</v>
      </c>
      <c r="Z70" s="7" cm="1">
        <f t="array" ref="Z70">INDEX(Z$49:Z$60,$C70)</f>
        <v>1.6716329168216268</v>
      </c>
      <c r="AA70" s="7" cm="1">
        <f t="array" ref="AA70">INDEX(AA$49:AA$60,$C70)</f>
        <v>1.5075305957712102</v>
      </c>
      <c r="AB70" s="7" cm="1">
        <f t="array" ref="AB70">INDEX(AB$49:AB$60,$C70)</f>
        <v>1.5075305957712102</v>
      </c>
      <c r="AC70" s="7" cm="1">
        <f t="array" ref="AC70">INDEX(AC$49:AC$60,$C70)</f>
        <v>1.5075305957712102</v>
      </c>
      <c r="AD70" s="7" cm="1">
        <f t="array" ref="AD70">INDEX(AD$49:AD$60,$C70)</f>
        <v>1.5075305957712102</v>
      </c>
      <c r="AE70" s="7" cm="1">
        <f t="array" ref="AE70">INDEX(AE$49:AE$60,$C70)</f>
        <v>1.5075305957712102</v>
      </c>
      <c r="AF70" s="7" cm="1">
        <f t="array" ref="AF70">INDEX(AF$49:AF$60,$C70)</f>
        <v>1.2817708328603035</v>
      </c>
      <c r="AG70" s="7" cm="1">
        <f t="array" ref="AG70">INDEX(AG$49:AG$60,$C70)</f>
        <v>1.2817708328603035</v>
      </c>
      <c r="AH70" s="7" cm="1">
        <f t="array" ref="AH70">INDEX(AH$49:AH$60,$C70)</f>
        <v>1.2817708328603035</v>
      </c>
      <c r="AI70" s="7" cm="1">
        <f t="array" ref="AI70">INDEX(AI$49:AI$60,$C70)</f>
        <v>1.2817708328603035</v>
      </c>
      <c r="AJ70" s="7" cm="1">
        <f t="array" ref="AJ70">INDEX(AJ$49:AJ$60,$C70)</f>
        <v>1.2817708328603035</v>
      </c>
      <c r="AK70" s="7" cm="1">
        <f t="array" ref="AK70">INDEX(AK$49:AK$60,$C70)</f>
        <v>1.1052637103395231</v>
      </c>
      <c r="AL70" s="7" cm="1">
        <f t="array" ref="AL70">INDEX(AL$49:AL$60,$C70)</f>
        <v>1.1052637103395231</v>
      </c>
      <c r="AM70" s="7" cm="1">
        <f t="array" ref="AM70">INDEX(AM$49:AM$60,$C70)</f>
        <v>1.1052637103395231</v>
      </c>
      <c r="AN70" s="7" cm="1">
        <f t="array" ref="AN70">INDEX(AN$49:AN$60,$C70)</f>
        <v>1.1052637103395231</v>
      </c>
      <c r="AO70" s="7" cm="1">
        <f t="array" ref="AO70">INDEX(AO$49:AO$60,$C70)</f>
        <v>1.1052637103395231</v>
      </c>
      <c r="AP70" s="7" cm="1">
        <f t="array" ref="AP70">INDEX(AP$49:AP$60,$C70)</f>
        <v>0.7666442740517585</v>
      </c>
      <c r="AQ70" s="7" cm="1">
        <f t="array" ref="AQ70">INDEX(AQ$49:AQ$60,$C70)</f>
        <v>0.7666442740517585</v>
      </c>
      <c r="AR70" s="7" cm="1">
        <f t="array" ref="AR70">INDEX(AR$49:AR$60,$C70)</f>
        <v>0.7666442740517585</v>
      </c>
      <c r="AS70" s="7" cm="1">
        <f t="array" ref="AS70">INDEX(AS$49:AS$60,$C70)</f>
        <v>0.7666442740517585</v>
      </c>
      <c r="AT70" s="7" cm="1">
        <f t="array" ref="AT70">INDEX(AT$49:AT$60,$C70)</f>
        <v>0.7666442740517585</v>
      </c>
    </row>
    <row r="71" spans="1:46" outlineLevel="1" x14ac:dyDescent="0.2">
      <c r="C71" s="2">
        <f t="shared" si="73"/>
        <v>8</v>
      </c>
      <c r="E71" t="s">
        <v>27</v>
      </c>
      <c r="F71" s="15" t="s">
        <v>37</v>
      </c>
      <c r="G71" s="7" cm="1">
        <f t="array" ref="G71">INDEX(G$49:G$60,$C71)</f>
        <v>3.8427797110530379</v>
      </c>
      <c r="H71" s="7" cm="1">
        <f t="array" ref="H71">INDEX(H$49:H$60,$C71)</f>
        <v>3.8427797110530362</v>
      </c>
      <c r="I71" s="7" cm="1">
        <f t="array" ref="I71">INDEX(I$49:I$60,$C71)</f>
        <v>3.8427797110530371</v>
      </c>
      <c r="J71" s="7" cm="1">
        <f t="array" ref="J71">INDEX(J$49:J$60,$C71)</f>
        <v>3.8427797110530371</v>
      </c>
      <c r="K71" s="7" cm="1">
        <f t="array" ref="K71">INDEX(K$49:K$60,$C71)</f>
        <v>3.8427797110530371</v>
      </c>
      <c r="L71" s="7" cm="1">
        <f t="array" ref="L71">INDEX(L$49:L$60,$C71)</f>
        <v>3.2039465623397687</v>
      </c>
      <c r="M71" s="7" cm="1">
        <f t="array" ref="M71">INDEX(M$49:M$60,$C71)</f>
        <v>3.2039465623397687</v>
      </c>
      <c r="N71" s="7" cm="1">
        <f t="array" ref="N71">INDEX(N$49:N$60,$C71)</f>
        <v>3.2039465623397683</v>
      </c>
      <c r="O71" s="7" cm="1">
        <f t="array" ref="O71">INDEX(O$49:O$60,$C71)</f>
        <v>3.2039465623397687</v>
      </c>
      <c r="P71" s="7" cm="1">
        <f t="array" ref="P71">INDEX(P$49:P$60,$C71)</f>
        <v>3.2039465623397683</v>
      </c>
      <c r="Q71" s="7" cm="1">
        <f t="array" ref="Q71">INDEX(Q$49:Q$60,$C71)</f>
        <v>2.7941423593174708</v>
      </c>
      <c r="R71" s="7" cm="1">
        <f t="array" ref="R71">INDEX(R$49:R$60,$C71)</f>
        <v>2.7941423593174708</v>
      </c>
      <c r="S71" s="7" cm="1">
        <f t="array" ref="S71">INDEX(S$49:S$60,$C71)</f>
        <v>2.7941423593174708</v>
      </c>
      <c r="T71" s="7" cm="1">
        <f t="array" ref="T71">INDEX(T$49:T$60,$C71)</f>
        <v>2.7941423593174708</v>
      </c>
      <c r="U71" s="7" cm="1">
        <f t="array" ref="U71">INDEX(U$49:U$60,$C71)</f>
        <v>2.7941423593174708</v>
      </c>
      <c r="V71" s="7" cm="1">
        <f t="array" ref="V71">INDEX(V$49:V$60,$C71)</f>
        <v>2.734244763304142</v>
      </c>
      <c r="W71" s="7" cm="1">
        <f t="array" ref="W71">INDEX(W$49:W$60,$C71)</f>
        <v>2.734244763304142</v>
      </c>
      <c r="X71" s="7" cm="1">
        <f t="array" ref="X71">INDEX(X$49:X$60,$C71)</f>
        <v>2.734244763304142</v>
      </c>
      <c r="Y71" s="7" cm="1">
        <f t="array" ref="Y71">INDEX(Y$49:Y$60,$C71)</f>
        <v>2.734244763304142</v>
      </c>
      <c r="Z71" s="7" cm="1">
        <f t="array" ref="Z71">INDEX(Z$49:Z$60,$C71)</f>
        <v>2.734244763304142</v>
      </c>
      <c r="AA71" s="7" cm="1">
        <f t="array" ref="AA71">INDEX(AA$49:AA$60,$C71)</f>
        <v>2.4708462387484325</v>
      </c>
      <c r="AB71" s="7" cm="1">
        <f t="array" ref="AB71">INDEX(AB$49:AB$60,$C71)</f>
        <v>2.470846238748432</v>
      </c>
      <c r="AC71" s="7" cm="1">
        <f t="array" ref="AC71">INDEX(AC$49:AC$60,$C71)</f>
        <v>2.4708462387484325</v>
      </c>
      <c r="AD71" s="7" cm="1">
        <f t="array" ref="AD71">INDEX(AD$49:AD$60,$C71)</f>
        <v>2.470846238748432</v>
      </c>
      <c r="AE71" s="7" cm="1">
        <f t="array" ref="AE71">INDEX(AE$49:AE$60,$C71)</f>
        <v>2.4708462387484325</v>
      </c>
      <c r="AF71" s="7" cm="1">
        <f t="array" ref="AF71">INDEX(AF$49:AF$60,$C71)</f>
        <v>2.1008254493767993</v>
      </c>
      <c r="AG71" s="7" cm="1">
        <f t="array" ref="AG71">INDEX(AG$49:AG$60,$C71)</f>
        <v>2.1008254493767988</v>
      </c>
      <c r="AH71" s="7" cm="1">
        <f t="array" ref="AH71">INDEX(AH$49:AH$60,$C71)</f>
        <v>2.1008254493767993</v>
      </c>
      <c r="AI71" s="7" cm="1">
        <f t="array" ref="AI71">INDEX(AI$49:AI$60,$C71)</f>
        <v>2.1008254493767988</v>
      </c>
      <c r="AJ71" s="7" cm="1">
        <f t="array" ref="AJ71">INDEX(AJ$49:AJ$60,$C71)</f>
        <v>2.1008254493767993</v>
      </c>
      <c r="AK71" s="7" cm="1">
        <f t="array" ref="AK71">INDEX(AK$49:AK$60,$C71)</f>
        <v>1.811529854968202</v>
      </c>
      <c r="AL71" s="7" cm="1">
        <f t="array" ref="AL71">INDEX(AL$49:AL$60,$C71)</f>
        <v>1.8115298549682015</v>
      </c>
      <c r="AM71" s="7" cm="1">
        <f t="array" ref="AM71">INDEX(AM$49:AM$60,$C71)</f>
        <v>1.811529854968202</v>
      </c>
      <c r="AN71" s="7" cm="1">
        <f t="array" ref="AN71">INDEX(AN$49:AN$60,$C71)</f>
        <v>1.8115298549682015</v>
      </c>
      <c r="AO71" s="7" cm="1">
        <f t="array" ref="AO71">INDEX(AO$49:AO$60,$C71)</f>
        <v>1.811529854968202</v>
      </c>
      <c r="AP71" s="7" cm="1">
        <f t="array" ref="AP71">INDEX(AP$49:AP$60,$C71)</f>
        <v>1.2565317919997239</v>
      </c>
      <c r="AQ71" s="7" cm="1">
        <f t="array" ref="AQ71">INDEX(AQ$49:AQ$60,$C71)</f>
        <v>1.2565317919997236</v>
      </c>
      <c r="AR71" s="7" cm="1">
        <f t="array" ref="AR71">INDEX(AR$49:AR$60,$C71)</f>
        <v>1.2565317919997239</v>
      </c>
      <c r="AS71" s="7" cm="1">
        <f t="array" ref="AS71">INDEX(AS$49:AS$60,$C71)</f>
        <v>1.2565317919997236</v>
      </c>
      <c r="AT71" s="7" cm="1">
        <f t="array" ref="AT71">INDEX(AT$49:AT$60,$C71)</f>
        <v>1.2565317919997239</v>
      </c>
    </row>
    <row r="72" spans="1:46" outlineLevel="1" x14ac:dyDescent="0.2">
      <c r="C72" s="2">
        <f t="shared" si="73"/>
        <v>11</v>
      </c>
      <c r="E72" t="s">
        <v>28</v>
      </c>
      <c r="F72" s="15" t="s">
        <v>37</v>
      </c>
      <c r="G72" s="7" cm="1">
        <f t="array" ref="G72">INDEX(G$49:G$60,$C72)</f>
        <v>3.8427797110530379</v>
      </c>
      <c r="H72" s="7" cm="1">
        <f t="array" ref="H72">INDEX(H$49:H$60,$C72)</f>
        <v>3.8427797110530362</v>
      </c>
      <c r="I72" s="7" cm="1">
        <f t="array" ref="I72">INDEX(I$49:I$60,$C72)</f>
        <v>3.8427797110530371</v>
      </c>
      <c r="J72" s="7" cm="1">
        <f t="array" ref="J72">INDEX(J$49:J$60,$C72)</f>
        <v>3.8427797110530371</v>
      </c>
      <c r="K72" s="7" cm="1">
        <f t="array" ref="K72">INDEX(K$49:K$60,$C72)</f>
        <v>3.8427797110530371</v>
      </c>
      <c r="L72" s="7" cm="1">
        <f t="array" ref="L72">INDEX(L$49:L$60,$C72)</f>
        <v>3.2039465623397687</v>
      </c>
      <c r="M72" s="7" cm="1">
        <f t="array" ref="M72">INDEX(M$49:M$60,$C72)</f>
        <v>3.2039465623397687</v>
      </c>
      <c r="N72" s="7" cm="1">
        <f t="array" ref="N72">INDEX(N$49:N$60,$C72)</f>
        <v>3.2039465623397683</v>
      </c>
      <c r="O72" s="7" cm="1">
        <f t="array" ref="O72">INDEX(O$49:O$60,$C72)</f>
        <v>3.2039465623397687</v>
      </c>
      <c r="P72" s="7" cm="1">
        <f t="array" ref="P72">INDEX(P$49:P$60,$C72)</f>
        <v>3.2039465623397683</v>
      </c>
      <c r="Q72" s="7" cm="1">
        <f t="array" ref="Q72">INDEX(Q$49:Q$60,$C72)</f>
        <v>2.7941423593174708</v>
      </c>
      <c r="R72" s="7" cm="1">
        <f t="array" ref="R72">INDEX(R$49:R$60,$C72)</f>
        <v>2.7941423593174708</v>
      </c>
      <c r="S72" s="7" cm="1">
        <f t="array" ref="S72">INDEX(S$49:S$60,$C72)</f>
        <v>2.7941423593174708</v>
      </c>
      <c r="T72" s="7" cm="1">
        <f t="array" ref="T72">INDEX(T$49:T$60,$C72)</f>
        <v>2.7941423593174708</v>
      </c>
      <c r="U72" s="7" cm="1">
        <f t="array" ref="U72">INDEX(U$49:U$60,$C72)</f>
        <v>2.7941423593174708</v>
      </c>
      <c r="V72" s="7" cm="1">
        <f t="array" ref="V72">INDEX(V$49:V$60,$C72)</f>
        <v>2.734244763304142</v>
      </c>
      <c r="W72" s="7" cm="1">
        <f t="array" ref="W72">INDEX(W$49:W$60,$C72)</f>
        <v>2.734244763304142</v>
      </c>
      <c r="X72" s="7" cm="1">
        <f t="array" ref="X72">INDEX(X$49:X$60,$C72)</f>
        <v>2.734244763304142</v>
      </c>
      <c r="Y72" s="7" cm="1">
        <f t="array" ref="Y72">INDEX(Y$49:Y$60,$C72)</f>
        <v>2.734244763304142</v>
      </c>
      <c r="Z72" s="7" cm="1">
        <f t="array" ref="Z72">INDEX(Z$49:Z$60,$C72)</f>
        <v>2.734244763304142</v>
      </c>
      <c r="AA72" s="7" cm="1">
        <f t="array" ref="AA72">INDEX(AA$49:AA$60,$C72)</f>
        <v>2.4708462387484325</v>
      </c>
      <c r="AB72" s="7" cm="1">
        <f t="array" ref="AB72">INDEX(AB$49:AB$60,$C72)</f>
        <v>2.470846238748432</v>
      </c>
      <c r="AC72" s="7" cm="1">
        <f t="array" ref="AC72">INDEX(AC$49:AC$60,$C72)</f>
        <v>2.4708462387484325</v>
      </c>
      <c r="AD72" s="7" cm="1">
        <f t="array" ref="AD72">INDEX(AD$49:AD$60,$C72)</f>
        <v>2.470846238748432</v>
      </c>
      <c r="AE72" s="7" cm="1">
        <f t="array" ref="AE72">INDEX(AE$49:AE$60,$C72)</f>
        <v>2.4708462387484325</v>
      </c>
      <c r="AF72" s="7" cm="1">
        <f t="array" ref="AF72">INDEX(AF$49:AF$60,$C72)</f>
        <v>2.1008254493767993</v>
      </c>
      <c r="AG72" s="7" cm="1">
        <f t="array" ref="AG72">INDEX(AG$49:AG$60,$C72)</f>
        <v>2.1008254493767988</v>
      </c>
      <c r="AH72" s="7" cm="1">
        <f t="array" ref="AH72">INDEX(AH$49:AH$60,$C72)</f>
        <v>2.1008254493767993</v>
      </c>
      <c r="AI72" s="7" cm="1">
        <f t="array" ref="AI72">INDEX(AI$49:AI$60,$C72)</f>
        <v>2.1008254493767988</v>
      </c>
      <c r="AJ72" s="7" cm="1">
        <f t="array" ref="AJ72">INDEX(AJ$49:AJ$60,$C72)</f>
        <v>2.1008254493767993</v>
      </c>
      <c r="AK72" s="7" cm="1">
        <f t="array" ref="AK72">INDEX(AK$49:AK$60,$C72)</f>
        <v>1.811529854968202</v>
      </c>
      <c r="AL72" s="7" cm="1">
        <f t="array" ref="AL72">INDEX(AL$49:AL$60,$C72)</f>
        <v>1.8115298549682015</v>
      </c>
      <c r="AM72" s="7" cm="1">
        <f t="array" ref="AM72">INDEX(AM$49:AM$60,$C72)</f>
        <v>1.811529854968202</v>
      </c>
      <c r="AN72" s="7" cm="1">
        <f t="array" ref="AN72">INDEX(AN$49:AN$60,$C72)</f>
        <v>1.8115298549682015</v>
      </c>
      <c r="AO72" s="7" cm="1">
        <f t="array" ref="AO72">INDEX(AO$49:AO$60,$C72)</f>
        <v>1.811529854968202</v>
      </c>
      <c r="AP72" s="7" cm="1">
        <f t="array" ref="AP72">INDEX(AP$49:AP$60,$C72)</f>
        <v>1.2565317919997239</v>
      </c>
      <c r="AQ72" s="7" cm="1">
        <f t="array" ref="AQ72">INDEX(AQ$49:AQ$60,$C72)</f>
        <v>1.2565317919997236</v>
      </c>
      <c r="AR72" s="7" cm="1">
        <f t="array" ref="AR72">INDEX(AR$49:AR$60,$C72)</f>
        <v>1.2565317919997239</v>
      </c>
      <c r="AS72" s="7" cm="1">
        <f t="array" ref="AS72">INDEX(AS$49:AS$60,$C72)</f>
        <v>1.2565317919997236</v>
      </c>
      <c r="AT72" s="7" cm="1">
        <f t="array" ref="AT72">INDEX(AT$49:AT$60,$C72)</f>
        <v>1.2565317919997239</v>
      </c>
    </row>
    <row r="73" spans="1:46" outlineLevel="1" x14ac:dyDescent="0.2"/>
    <row r="74" spans="1:46" outlineLevel="1" x14ac:dyDescent="0.2">
      <c r="B74" s="8" t="s">
        <v>30</v>
      </c>
      <c r="F74" s="5" t="str">
        <f>F$7</f>
        <v>Units</v>
      </c>
      <c r="G74" s="5">
        <f>G$7</f>
        <v>2031</v>
      </c>
      <c r="H74" s="5">
        <f t="shared" ref="H74:AT74" si="74">H$7</f>
        <v>2032</v>
      </c>
      <c r="I74" s="5">
        <f t="shared" si="74"/>
        <v>2033</v>
      </c>
      <c r="J74" s="5">
        <f t="shared" si="74"/>
        <v>2034</v>
      </c>
      <c r="K74" s="5">
        <f t="shared" si="74"/>
        <v>2035</v>
      </c>
      <c r="L74" s="5">
        <f t="shared" si="74"/>
        <v>2036</v>
      </c>
      <c r="M74" s="5">
        <f t="shared" si="74"/>
        <v>2037</v>
      </c>
      <c r="N74" s="5">
        <f t="shared" si="74"/>
        <v>2038</v>
      </c>
      <c r="O74" s="5">
        <f t="shared" si="74"/>
        <v>2039</v>
      </c>
      <c r="P74" s="5">
        <f t="shared" si="74"/>
        <v>2040</v>
      </c>
      <c r="Q74" s="5">
        <f t="shared" si="74"/>
        <v>2041</v>
      </c>
      <c r="R74" s="5">
        <f t="shared" si="74"/>
        <v>2042</v>
      </c>
      <c r="S74" s="5">
        <f t="shared" si="74"/>
        <v>2043</v>
      </c>
      <c r="T74" s="5">
        <f t="shared" si="74"/>
        <v>2044</v>
      </c>
      <c r="U74" s="5">
        <f t="shared" si="74"/>
        <v>2045</v>
      </c>
      <c r="V74" s="5">
        <f t="shared" si="74"/>
        <v>2046</v>
      </c>
      <c r="W74" s="5">
        <f t="shared" si="74"/>
        <v>2047</v>
      </c>
      <c r="X74" s="5">
        <f t="shared" si="74"/>
        <v>2048</v>
      </c>
      <c r="Y74" s="5">
        <f t="shared" si="74"/>
        <v>2049</v>
      </c>
      <c r="Z74" s="5">
        <f t="shared" si="74"/>
        <v>2050</v>
      </c>
      <c r="AA74" s="5">
        <f t="shared" si="74"/>
        <v>2051</v>
      </c>
      <c r="AB74" s="5">
        <f t="shared" si="74"/>
        <v>2052</v>
      </c>
      <c r="AC74" s="5">
        <f t="shared" si="74"/>
        <v>2053</v>
      </c>
      <c r="AD74" s="5">
        <f t="shared" si="74"/>
        <v>2054</v>
      </c>
      <c r="AE74" s="5">
        <f t="shared" si="74"/>
        <v>2055</v>
      </c>
      <c r="AF74" s="5">
        <f t="shared" si="74"/>
        <v>2056</v>
      </c>
      <c r="AG74" s="5">
        <f t="shared" si="74"/>
        <v>2057</v>
      </c>
      <c r="AH74" s="5">
        <f t="shared" si="74"/>
        <v>2058</v>
      </c>
      <c r="AI74" s="5">
        <f t="shared" si="74"/>
        <v>2059</v>
      </c>
      <c r="AJ74" s="5">
        <f t="shared" si="74"/>
        <v>2060</v>
      </c>
      <c r="AK74" s="5">
        <f t="shared" si="74"/>
        <v>2061</v>
      </c>
      <c r="AL74" s="5">
        <f t="shared" si="74"/>
        <v>2062</v>
      </c>
      <c r="AM74" s="5">
        <f t="shared" si="74"/>
        <v>2063</v>
      </c>
      <c r="AN74" s="5">
        <f t="shared" si="74"/>
        <v>2064</v>
      </c>
      <c r="AO74" s="5">
        <f t="shared" si="74"/>
        <v>2065</v>
      </c>
      <c r="AP74" s="5">
        <f t="shared" si="74"/>
        <v>2066</v>
      </c>
      <c r="AQ74" s="5">
        <f t="shared" si="74"/>
        <v>2067</v>
      </c>
      <c r="AR74" s="5">
        <f t="shared" si="74"/>
        <v>2068</v>
      </c>
      <c r="AS74" s="5">
        <f t="shared" si="74"/>
        <v>2069</v>
      </c>
      <c r="AT74" s="5">
        <f t="shared" si="74"/>
        <v>2070</v>
      </c>
    </row>
    <row r="75" spans="1:46" outlineLevel="1" x14ac:dyDescent="0.2">
      <c r="C75" s="2">
        <f>C69+1</f>
        <v>3</v>
      </c>
      <c r="E75" t="s">
        <v>26</v>
      </c>
      <c r="F75" s="15" t="s">
        <v>37</v>
      </c>
      <c r="G75" s="7" cm="1">
        <f t="array" ref="G75">INDEX(G$49:G$60,$C75)</f>
        <v>1.970398411906378</v>
      </c>
      <c r="H75" s="7" cm="1">
        <f t="array" ref="H75">INDEX(H$49:H$60,$C75)</f>
        <v>1.9703984119063782</v>
      </c>
      <c r="I75" s="7" cm="1">
        <f t="array" ref="I75">INDEX(I$49:I$60,$C75)</f>
        <v>1.9703984119063784</v>
      </c>
      <c r="J75" s="7" cm="1">
        <f t="array" ref="J75">INDEX(J$49:J$60,$C75)</f>
        <v>1.970398411906378</v>
      </c>
      <c r="K75" s="7" cm="1">
        <f t="array" ref="K75">INDEX(K$49:K$60,$C75)</f>
        <v>1.9703984119063782</v>
      </c>
      <c r="L75" s="7" cm="1">
        <f t="array" ref="L75">INDEX(L$49:L$60,$C75)</f>
        <v>1.9757300767697838</v>
      </c>
      <c r="M75" s="7" cm="1">
        <f t="array" ref="M75">INDEX(M$49:M$60,$C75)</f>
        <v>1.9757300767697841</v>
      </c>
      <c r="N75" s="7" cm="1">
        <f t="array" ref="N75">INDEX(N$49:N$60,$C75)</f>
        <v>1.9757300767697841</v>
      </c>
      <c r="O75" s="7" cm="1">
        <f t="array" ref="O75">INDEX(O$49:O$60,$C75)</f>
        <v>1.9757300767697841</v>
      </c>
      <c r="P75" s="7" cm="1">
        <f t="array" ref="P75">INDEX(P$49:P$60,$C75)</f>
        <v>1.9757300767697841</v>
      </c>
      <c r="Q75" s="7" cm="1">
        <f t="array" ref="Q75">INDEX(Q$49:Q$60,$C75)</f>
        <v>2.4955347705668434</v>
      </c>
      <c r="R75" s="7" cm="1">
        <f t="array" ref="R75">INDEX(R$49:R$60,$C75)</f>
        <v>2.4955347705668434</v>
      </c>
      <c r="S75" s="7" cm="1">
        <f t="array" ref="S75">INDEX(S$49:S$60,$C75)</f>
        <v>2.4955347705668434</v>
      </c>
      <c r="T75" s="7" cm="1">
        <f t="array" ref="T75">INDEX(T$49:T$60,$C75)</f>
        <v>2.4955347705668443</v>
      </c>
      <c r="U75" s="7" cm="1">
        <f t="array" ref="U75">INDEX(U$49:U$60,$C75)</f>
        <v>2.4955347705668434</v>
      </c>
      <c r="V75" s="7" cm="1">
        <f t="array" ref="V75">INDEX(V$49:V$60,$C75)</f>
        <v>2.5704430120755442</v>
      </c>
      <c r="W75" s="7" cm="1">
        <f t="array" ref="W75">INDEX(W$49:W$60,$C75)</f>
        <v>2.5704430120755442</v>
      </c>
      <c r="X75" s="7" cm="1">
        <f t="array" ref="X75">INDEX(X$49:X$60,$C75)</f>
        <v>2.5704430120755442</v>
      </c>
      <c r="Y75" s="7" cm="1">
        <f t="array" ref="Y75">INDEX(Y$49:Y$60,$C75)</f>
        <v>2.5704430120755442</v>
      </c>
      <c r="Z75" s="7" cm="1">
        <f t="array" ref="Z75">INDEX(Z$49:Z$60,$C75)</f>
        <v>2.5704430120755437</v>
      </c>
      <c r="AA75" s="7" cm="1">
        <f t="array" ref="AA75">INDEX(AA$49:AA$60,$C75)</f>
        <v>2.3314290400525111</v>
      </c>
      <c r="AB75" s="7" cm="1">
        <f t="array" ref="AB75">INDEX(AB$49:AB$60,$C75)</f>
        <v>2.3314290400525111</v>
      </c>
      <c r="AC75" s="7" cm="1">
        <f t="array" ref="AC75">INDEX(AC$49:AC$60,$C75)</f>
        <v>2.3314290400525111</v>
      </c>
      <c r="AD75" s="7" cm="1">
        <f t="array" ref="AD75">INDEX(AD$49:AD$60,$C75)</f>
        <v>2.3314290400525111</v>
      </c>
      <c r="AE75" s="7" cm="1">
        <f t="array" ref="AE75">INDEX(AE$49:AE$60,$C75)</f>
        <v>2.3314290400525115</v>
      </c>
      <c r="AF75" s="7" cm="1">
        <f t="array" ref="AF75">INDEX(AF$49:AF$60,$C75)</f>
        <v>1.982286628746029</v>
      </c>
      <c r="AG75" s="7" cm="1">
        <f t="array" ref="AG75">INDEX(AG$49:AG$60,$C75)</f>
        <v>1.982286628746029</v>
      </c>
      <c r="AH75" s="7" cm="1">
        <f t="array" ref="AH75">INDEX(AH$49:AH$60,$C75)</f>
        <v>1.982286628746029</v>
      </c>
      <c r="AI75" s="7" cm="1">
        <f t="array" ref="AI75">INDEX(AI$49:AI$60,$C75)</f>
        <v>1.982286628746029</v>
      </c>
      <c r="AJ75" s="7" cm="1">
        <f t="array" ref="AJ75">INDEX(AJ$49:AJ$60,$C75)</f>
        <v>1.9822866287460292</v>
      </c>
      <c r="AK75" s="7" cm="1">
        <f t="array" ref="AK75">INDEX(AK$49:AK$60,$C75)</f>
        <v>1.7093145030887482</v>
      </c>
      <c r="AL75" s="7" cm="1">
        <f t="array" ref="AL75">INDEX(AL$49:AL$60,$C75)</f>
        <v>1.7093145030887482</v>
      </c>
      <c r="AM75" s="7" cm="1">
        <f t="array" ref="AM75">INDEX(AM$49:AM$60,$C75)</f>
        <v>1.7093145030887482</v>
      </c>
      <c r="AN75" s="7" cm="1">
        <f t="array" ref="AN75">INDEX(AN$49:AN$60,$C75)</f>
        <v>1.7093145030887482</v>
      </c>
      <c r="AO75" s="7" cm="1">
        <f t="array" ref="AO75">INDEX(AO$49:AO$60,$C75)</f>
        <v>1.7093145030887484</v>
      </c>
      <c r="AP75" s="7" cm="1">
        <f t="array" ref="AP75">INDEX(AP$49:AP$60,$C75)</f>
        <v>1.1856321383645778</v>
      </c>
      <c r="AQ75" s="7" cm="1">
        <f t="array" ref="AQ75">INDEX(AQ$49:AQ$60,$C75)</f>
        <v>1.1856321383645778</v>
      </c>
      <c r="AR75" s="7" cm="1">
        <f t="array" ref="AR75">INDEX(AR$49:AR$60,$C75)</f>
        <v>1.1856321383645778</v>
      </c>
      <c r="AS75" s="7" cm="1">
        <f t="array" ref="AS75">INDEX(AS$49:AS$60,$C75)</f>
        <v>1.1856321383645778</v>
      </c>
      <c r="AT75" s="7" cm="1">
        <f t="array" ref="AT75">INDEX(AT$49:AT$60,$C75)</f>
        <v>1.1856321383645778</v>
      </c>
    </row>
    <row r="76" spans="1:46" outlineLevel="1" x14ac:dyDescent="0.2">
      <c r="C76" s="2">
        <f>C70+1</f>
        <v>6</v>
      </c>
      <c r="E76" t="s">
        <v>57</v>
      </c>
      <c r="F76" s="15" t="s">
        <v>37</v>
      </c>
      <c r="G76" s="7" cm="1">
        <f t="array" ref="G76">INDEX(G$49:G$60,$C76)</f>
        <v>1.970398411906378</v>
      </c>
      <c r="H76" s="7" cm="1">
        <f t="array" ref="H76">INDEX(H$49:H$60,$C76)</f>
        <v>1.9703984119063782</v>
      </c>
      <c r="I76" s="7" cm="1">
        <f t="array" ref="I76">INDEX(I$49:I$60,$C76)</f>
        <v>1.9703984119063784</v>
      </c>
      <c r="J76" s="7" cm="1">
        <f t="array" ref="J76">INDEX(J$49:J$60,$C76)</f>
        <v>1.970398411906378</v>
      </c>
      <c r="K76" s="7" cm="1">
        <f t="array" ref="K76">INDEX(K$49:K$60,$C76)</f>
        <v>1.9703984119063782</v>
      </c>
      <c r="L76" s="7" cm="1">
        <f t="array" ref="L76">INDEX(L$49:L$60,$C76)</f>
        <v>2.1332182362366154</v>
      </c>
      <c r="M76" s="7" cm="1">
        <f t="array" ref="M76">INDEX(M$49:M$60,$C76)</f>
        <v>2.1332182362366154</v>
      </c>
      <c r="N76" s="7" cm="1">
        <f t="array" ref="N76">INDEX(N$49:N$60,$C76)</f>
        <v>2.1332182362366159</v>
      </c>
      <c r="O76" s="7" cm="1">
        <f t="array" ref="O76">INDEX(O$49:O$60,$C76)</f>
        <v>2.1332182362366154</v>
      </c>
      <c r="P76" s="7" cm="1">
        <f t="array" ref="P76">INDEX(P$49:P$60,$C76)</f>
        <v>2.1332182362366154</v>
      </c>
      <c r="Q76" s="7" cm="1">
        <f t="array" ref="Q76">INDEX(Q$49:Q$60,$C76)</f>
        <v>2.5053937291928632</v>
      </c>
      <c r="R76" s="7" cm="1">
        <f t="array" ref="R76">INDEX(R$49:R$60,$C76)</f>
        <v>2.5053937291928632</v>
      </c>
      <c r="S76" s="7" cm="1">
        <f t="array" ref="S76">INDEX(S$49:S$60,$C76)</f>
        <v>2.5053937291928632</v>
      </c>
      <c r="T76" s="7" cm="1">
        <f t="array" ref="T76">INDEX(T$49:T$60,$C76)</f>
        <v>2.5053937291928632</v>
      </c>
      <c r="U76" s="7" cm="1">
        <f t="array" ref="U76">INDEX(U$49:U$60,$C76)</f>
        <v>2.5053937291928632</v>
      </c>
      <c r="V76" s="7" cm="1">
        <f t="array" ref="V76">INDEX(V$49:V$60,$C76)</f>
        <v>2.5816299091010046</v>
      </c>
      <c r="W76" s="7" cm="1">
        <f t="array" ref="W76">INDEX(W$49:W$60,$C76)</f>
        <v>2.5816299091010042</v>
      </c>
      <c r="X76" s="7" cm="1">
        <f t="array" ref="X76">INDEX(X$49:X$60,$C76)</f>
        <v>2.5816299091010042</v>
      </c>
      <c r="Y76" s="7" cm="1">
        <f t="array" ref="Y76">INDEX(Y$49:Y$60,$C76)</f>
        <v>2.5816299091010042</v>
      </c>
      <c r="Z76" s="7" cm="1">
        <f t="array" ref="Z76">INDEX(Z$49:Z$60,$C76)</f>
        <v>2.5816299091010042</v>
      </c>
      <c r="AA76" s="7" cm="1">
        <f t="array" ref="AA76">INDEX(AA$49:AA$60,$C76)</f>
        <v>2.3038728673086082</v>
      </c>
      <c r="AB76" s="7" cm="1">
        <f t="array" ref="AB76">INDEX(AB$49:AB$60,$C76)</f>
        <v>2.3038728673086082</v>
      </c>
      <c r="AC76" s="7" cm="1">
        <f t="array" ref="AC76">INDEX(AC$49:AC$60,$C76)</f>
        <v>2.3038728673086082</v>
      </c>
      <c r="AD76" s="7" cm="1">
        <f t="array" ref="AD76">INDEX(AD$49:AD$60,$C76)</f>
        <v>2.3038728673086082</v>
      </c>
      <c r="AE76" s="7" cm="1">
        <f t="array" ref="AE76">INDEX(AE$49:AE$60,$C76)</f>
        <v>2.3038728673086082</v>
      </c>
      <c r="AF76" s="7" cm="1">
        <f t="array" ref="AF76">INDEX(AF$49:AF$60,$C76)</f>
        <v>1.9588571218507973</v>
      </c>
      <c r="AG76" s="7" cm="1">
        <f t="array" ref="AG76">INDEX(AG$49:AG$60,$C76)</f>
        <v>1.9588571218507971</v>
      </c>
      <c r="AH76" s="7" cm="1">
        <f t="array" ref="AH76">INDEX(AH$49:AH$60,$C76)</f>
        <v>1.9588571218507971</v>
      </c>
      <c r="AI76" s="7" cm="1">
        <f t="array" ref="AI76">INDEX(AI$49:AI$60,$C76)</f>
        <v>1.9588571218507971</v>
      </c>
      <c r="AJ76" s="7" cm="1">
        <f t="array" ref="AJ76">INDEX(AJ$49:AJ$60,$C76)</f>
        <v>1.9588571218507971</v>
      </c>
      <c r="AK76" s="7" cm="1">
        <f t="array" ref="AK76">INDEX(AK$49:AK$60,$C76)</f>
        <v>1.6891113723429327</v>
      </c>
      <c r="AL76" s="7" cm="1">
        <f t="array" ref="AL76">INDEX(AL$49:AL$60,$C76)</f>
        <v>1.6891113723429327</v>
      </c>
      <c r="AM76" s="7" cm="1">
        <f t="array" ref="AM76">INDEX(AM$49:AM$60,$C76)</f>
        <v>1.6891113723429327</v>
      </c>
      <c r="AN76" s="7" cm="1">
        <f t="array" ref="AN76">INDEX(AN$49:AN$60,$C76)</f>
        <v>1.6891113723429327</v>
      </c>
      <c r="AO76" s="7" cm="1">
        <f t="array" ref="AO76">INDEX(AO$49:AO$60,$C76)</f>
        <v>1.6891113723429327</v>
      </c>
      <c r="AP76" s="7" cm="1">
        <f t="array" ref="AP76">INDEX(AP$49:AP$60,$C76)</f>
        <v>1.1716186370080186</v>
      </c>
      <c r="AQ76" s="7" cm="1">
        <f t="array" ref="AQ76">INDEX(AQ$49:AQ$60,$C76)</f>
        <v>1.1716186370080186</v>
      </c>
      <c r="AR76" s="7" cm="1">
        <f t="array" ref="AR76">INDEX(AR$49:AR$60,$C76)</f>
        <v>1.1716186370080186</v>
      </c>
      <c r="AS76" s="7" cm="1">
        <f t="array" ref="AS76">INDEX(AS$49:AS$60,$C76)</f>
        <v>1.1716186370080186</v>
      </c>
      <c r="AT76" s="7" cm="1">
        <f t="array" ref="AT76">INDEX(AT$49:AT$60,$C76)</f>
        <v>1.1716186370080186</v>
      </c>
    </row>
    <row r="77" spans="1:46" outlineLevel="1" x14ac:dyDescent="0.2">
      <c r="C77" s="2">
        <f>C71+1</f>
        <v>9</v>
      </c>
      <c r="E77" t="s">
        <v>27</v>
      </c>
      <c r="F77" s="15" t="s">
        <v>37</v>
      </c>
      <c r="G77" s="7" cm="1">
        <f t="array" ref="G77">INDEX(G$49:G$60,$C77)</f>
        <v>4.2946180151950983</v>
      </c>
      <c r="H77" s="7" cm="1">
        <f t="array" ref="H77">INDEX(H$49:H$60,$C77)</f>
        <v>4.2946180151950974</v>
      </c>
      <c r="I77" s="7" cm="1">
        <f t="array" ref="I77">INDEX(I$49:I$60,$C77)</f>
        <v>4.2946180151950974</v>
      </c>
      <c r="J77" s="7" cm="1">
        <f t="array" ref="J77">INDEX(J$49:J$60,$C77)</f>
        <v>4.2946180151950974</v>
      </c>
      <c r="K77" s="7" cm="1">
        <f t="array" ref="K77">INDEX(K$49:K$60,$C77)</f>
        <v>4.2946180151950974</v>
      </c>
      <c r="L77" s="7" cm="1">
        <f t="array" ref="L77">INDEX(L$49:L$60,$C77)</f>
        <v>3.9852207365566441</v>
      </c>
      <c r="M77" s="7" cm="1">
        <f t="array" ref="M77">INDEX(M$49:M$60,$C77)</f>
        <v>3.9852207365566445</v>
      </c>
      <c r="N77" s="7" cm="1">
        <f t="array" ref="N77">INDEX(N$49:N$60,$C77)</f>
        <v>3.9852207365566441</v>
      </c>
      <c r="O77" s="7" cm="1">
        <f t="array" ref="O77">INDEX(O$49:O$60,$C77)</f>
        <v>3.9852207365566441</v>
      </c>
      <c r="P77" s="7" cm="1">
        <f t="array" ref="P77">INDEX(P$49:P$60,$C77)</f>
        <v>3.9852207365566441</v>
      </c>
      <c r="Q77" s="7" cm="1">
        <f t="array" ref="Q77">INDEX(Q$49:Q$60,$C77)</f>
        <v>5.6493448998940057</v>
      </c>
      <c r="R77" s="7" cm="1">
        <f t="array" ref="R77">INDEX(R$49:R$60,$C77)</f>
        <v>5.6493448998940057</v>
      </c>
      <c r="S77" s="7" cm="1">
        <f t="array" ref="S77">INDEX(S$49:S$60,$C77)</f>
        <v>5.6493448998940048</v>
      </c>
      <c r="T77" s="7" cm="1">
        <f t="array" ref="T77">INDEX(T$49:T$60,$C77)</f>
        <v>5.6493448998940057</v>
      </c>
      <c r="U77" s="7" cm="1">
        <f t="array" ref="U77">INDEX(U$49:U$60,$C77)</f>
        <v>5.6493448998940057</v>
      </c>
      <c r="V77" s="7" cm="1">
        <f t="array" ref="V77">INDEX(V$49:V$60,$C77)</f>
        <v>6.3952360366480807</v>
      </c>
      <c r="W77" s="7" cm="1">
        <f t="array" ref="W77">INDEX(W$49:W$60,$C77)</f>
        <v>6.3952360366480798</v>
      </c>
      <c r="X77" s="7" cm="1">
        <f t="array" ref="X77">INDEX(X$49:X$60,$C77)</f>
        <v>6.3952360366480798</v>
      </c>
      <c r="Y77" s="7" cm="1">
        <f t="array" ref="Y77">INDEX(Y$49:Y$60,$C77)</f>
        <v>6.3952360366480798</v>
      </c>
      <c r="Z77" s="7" cm="1">
        <f t="array" ref="Z77">INDEX(Z$49:Z$60,$C77)</f>
        <v>6.3952360366480807</v>
      </c>
      <c r="AA77" s="7" cm="1">
        <f t="array" ref="AA77">INDEX(AA$49:AA$60,$C77)</f>
        <v>5.8790164147691479</v>
      </c>
      <c r="AB77" s="7" cm="1">
        <f t="array" ref="AB77">INDEX(AB$49:AB$60,$C77)</f>
        <v>5.8790164147691479</v>
      </c>
      <c r="AC77" s="7" cm="1">
        <f t="array" ref="AC77">INDEX(AC$49:AC$60,$C77)</f>
        <v>5.8790164147691488</v>
      </c>
      <c r="AD77" s="7" cm="1">
        <f t="array" ref="AD77">INDEX(AD$49:AD$60,$C77)</f>
        <v>5.8790164147691479</v>
      </c>
      <c r="AE77" s="7" cm="1">
        <f t="array" ref="AE77">INDEX(AE$49:AE$60,$C77)</f>
        <v>5.8790164147691479</v>
      </c>
      <c r="AF77" s="7" cm="1">
        <f t="array" ref="AF77">INDEX(AF$49:AF$60,$C77)</f>
        <v>4.9986061891520475</v>
      </c>
      <c r="AG77" s="7" cm="1">
        <f t="array" ref="AG77">INDEX(AG$49:AG$60,$C77)</f>
        <v>4.9986061891520475</v>
      </c>
      <c r="AH77" s="7" cm="1">
        <f t="array" ref="AH77">INDEX(AH$49:AH$60,$C77)</f>
        <v>4.9986061891520492</v>
      </c>
      <c r="AI77" s="7" cm="1">
        <f t="array" ref="AI77">INDEX(AI$49:AI$60,$C77)</f>
        <v>4.9986061891520475</v>
      </c>
      <c r="AJ77" s="7" cm="1">
        <f t="array" ref="AJ77">INDEX(AJ$49:AJ$60,$C77)</f>
        <v>4.9986061891520475</v>
      </c>
      <c r="AK77" s="7" cm="1">
        <f t="array" ref="AK77">INDEX(AK$49:AK$60,$C77)</f>
        <v>4.3102697311496918</v>
      </c>
      <c r="AL77" s="7" cm="1">
        <f t="array" ref="AL77">INDEX(AL$49:AL$60,$C77)</f>
        <v>4.3102697311496918</v>
      </c>
      <c r="AM77" s="7" cm="1">
        <f t="array" ref="AM77">INDEX(AM$49:AM$60,$C77)</f>
        <v>4.3102697311496918</v>
      </c>
      <c r="AN77" s="7" cm="1">
        <f t="array" ref="AN77">INDEX(AN$49:AN$60,$C77)</f>
        <v>4.3102697311496918</v>
      </c>
      <c r="AO77" s="7" cm="1">
        <f t="array" ref="AO77">INDEX(AO$49:AO$60,$C77)</f>
        <v>4.3102697311496918</v>
      </c>
      <c r="AP77" s="7" cm="1">
        <f t="array" ref="AP77">INDEX(AP$49:AP$60,$C77)</f>
        <v>2.9897331994999101</v>
      </c>
      <c r="AQ77" s="7" cm="1">
        <f t="array" ref="AQ77">INDEX(AQ$49:AQ$60,$C77)</f>
        <v>2.9897331994999101</v>
      </c>
      <c r="AR77" s="7" cm="1">
        <f t="array" ref="AR77">INDEX(AR$49:AR$60,$C77)</f>
        <v>2.9897331994999106</v>
      </c>
      <c r="AS77" s="7" cm="1">
        <f t="array" ref="AS77">INDEX(AS$49:AS$60,$C77)</f>
        <v>2.9897331994999101</v>
      </c>
      <c r="AT77" s="7" cm="1">
        <f t="array" ref="AT77">INDEX(AT$49:AT$60,$C77)</f>
        <v>2.9897331994999101</v>
      </c>
    </row>
    <row r="78" spans="1:46" outlineLevel="1" x14ac:dyDescent="0.2">
      <c r="C78" s="2">
        <f>C72+1</f>
        <v>12</v>
      </c>
      <c r="E78" t="s">
        <v>28</v>
      </c>
      <c r="F78" s="15" t="s">
        <v>37</v>
      </c>
      <c r="G78" s="7" cm="1">
        <f t="array" ref="G78">INDEX(G$49:G$60,$C78)</f>
        <v>4.2946180151950983</v>
      </c>
      <c r="H78" s="7" cm="1">
        <f t="array" ref="H78">INDEX(H$49:H$60,$C78)</f>
        <v>4.2946180151950974</v>
      </c>
      <c r="I78" s="7" cm="1">
        <f t="array" ref="I78">INDEX(I$49:I$60,$C78)</f>
        <v>4.2946180151950974</v>
      </c>
      <c r="J78" s="7" cm="1">
        <f t="array" ref="J78">INDEX(J$49:J$60,$C78)</f>
        <v>4.2946180151950974</v>
      </c>
      <c r="K78" s="7" cm="1">
        <f t="array" ref="K78">INDEX(K$49:K$60,$C78)</f>
        <v>4.2946180151950974</v>
      </c>
      <c r="L78" s="7" cm="1">
        <f t="array" ref="L78">INDEX(L$49:L$60,$C78)</f>
        <v>3.9852207365566441</v>
      </c>
      <c r="M78" s="7" cm="1">
        <f t="array" ref="M78">INDEX(M$49:M$60,$C78)</f>
        <v>3.9852207365566445</v>
      </c>
      <c r="N78" s="7" cm="1">
        <f t="array" ref="N78">INDEX(N$49:N$60,$C78)</f>
        <v>3.9852207365566441</v>
      </c>
      <c r="O78" s="7" cm="1">
        <f t="array" ref="O78">INDEX(O$49:O$60,$C78)</f>
        <v>3.9852207365566441</v>
      </c>
      <c r="P78" s="7" cm="1">
        <f t="array" ref="P78">INDEX(P$49:P$60,$C78)</f>
        <v>3.9852207365566441</v>
      </c>
      <c r="Q78" s="7" cm="1">
        <f t="array" ref="Q78">INDEX(Q$49:Q$60,$C78)</f>
        <v>5.6493448998940057</v>
      </c>
      <c r="R78" s="7" cm="1">
        <f t="array" ref="R78">INDEX(R$49:R$60,$C78)</f>
        <v>5.6493448998940057</v>
      </c>
      <c r="S78" s="7" cm="1">
        <f t="array" ref="S78">INDEX(S$49:S$60,$C78)</f>
        <v>5.6493448998940048</v>
      </c>
      <c r="T78" s="7" cm="1">
        <f t="array" ref="T78">INDEX(T$49:T$60,$C78)</f>
        <v>5.6493448998940057</v>
      </c>
      <c r="U78" s="7" cm="1">
        <f t="array" ref="U78">INDEX(U$49:U$60,$C78)</f>
        <v>5.6493448998940057</v>
      </c>
      <c r="V78" s="7" cm="1">
        <f t="array" ref="V78">INDEX(V$49:V$60,$C78)</f>
        <v>6.3952360366480807</v>
      </c>
      <c r="W78" s="7" cm="1">
        <f t="array" ref="W78">INDEX(W$49:W$60,$C78)</f>
        <v>6.3952360366480798</v>
      </c>
      <c r="X78" s="7" cm="1">
        <f t="array" ref="X78">INDEX(X$49:X$60,$C78)</f>
        <v>6.3952360366480798</v>
      </c>
      <c r="Y78" s="7" cm="1">
        <f t="array" ref="Y78">INDEX(Y$49:Y$60,$C78)</f>
        <v>6.3952360366480798</v>
      </c>
      <c r="Z78" s="7" cm="1">
        <f t="array" ref="Z78">INDEX(Z$49:Z$60,$C78)</f>
        <v>6.3952360366480807</v>
      </c>
      <c r="AA78" s="7" cm="1">
        <f t="array" ref="AA78">INDEX(AA$49:AA$60,$C78)</f>
        <v>5.8790164147691479</v>
      </c>
      <c r="AB78" s="7" cm="1">
        <f t="array" ref="AB78">INDEX(AB$49:AB$60,$C78)</f>
        <v>5.8790164147691479</v>
      </c>
      <c r="AC78" s="7" cm="1">
        <f t="array" ref="AC78">INDEX(AC$49:AC$60,$C78)</f>
        <v>5.8790164147691488</v>
      </c>
      <c r="AD78" s="7" cm="1">
        <f t="array" ref="AD78">INDEX(AD$49:AD$60,$C78)</f>
        <v>5.8790164147691479</v>
      </c>
      <c r="AE78" s="7" cm="1">
        <f t="array" ref="AE78">INDEX(AE$49:AE$60,$C78)</f>
        <v>5.8790164147691479</v>
      </c>
      <c r="AF78" s="7" cm="1">
        <f t="array" ref="AF78">INDEX(AF$49:AF$60,$C78)</f>
        <v>4.9986061891520475</v>
      </c>
      <c r="AG78" s="7" cm="1">
        <f t="array" ref="AG78">INDEX(AG$49:AG$60,$C78)</f>
        <v>4.9986061891520475</v>
      </c>
      <c r="AH78" s="7" cm="1">
        <f t="array" ref="AH78">INDEX(AH$49:AH$60,$C78)</f>
        <v>4.9986061891520492</v>
      </c>
      <c r="AI78" s="7" cm="1">
        <f t="array" ref="AI78">INDEX(AI$49:AI$60,$C78)</f>
        <v>4.9986061891520475</v>
      </c>
      <c r="AJ78" s="7" cm="1">
        <f t="array" ref="AJ78">INDEX(AJ$49:AJ$60,$C78)</f>
        <v>4.9986061891520475</v>
      </c>
      <c r="AK78" s="7" cm="1">
        <f t="array" ref="AK78">INDEX(AK$49:AK$60,$C78)</f>
        <v>4.3102697311496918</v>
      </c>
      <c r="AL78" s="7" cm="1">
        <f t="array" ref="AL78">INDEX(AL$49:AL$60,$C78)</f>
        <v>4.3102697311496918</v>
      </c>
      <c r="AM78" s="7" cm="1">
        <f t="array" ref="AM78">INDEX(AM$49:AM$60,$C78)</f>
        <v>4.3102697311496918</v>
      </c>
      <c r="AN78" s="7" cm="1">
        <f t="array" ref="AN78">INDEX(AN$49:AN$60,$C78)</f>
        <v>4.3102697311496918</v>
      </c>
      <c r="AO78" s="7" cm="1">
        <f t="array" ref="AO78">INDEX(AO$49:AO$60,$C78)</f>
        <v>4.3102697311496918</v>
      </c>
      <c r="AP78" s="7" cm="1">
        <f t="array" ref="AP78">INDEX(AP$49:AP$60,$C78)</f>
        <v>2.9897331994999101</v>
      </c>
      <c r="AQ78" s="7" cm="1">
        <f t="array" ref="AQ78">INDEX(AQ$49:AQ$60,$C78)</f>
        <v>2.9897331994999101</v>
      </c>
      <c r="AR78" s="7" cm="1">
        <f t="array" ref="AR78">INDEX(AR$49:AR$60,$C78)</f>
        <v>2.9897331994999106</v>
      </c>
      <c r="AS78" s="7" cm="1">
        <f t="array" ref="AS78">INDEX(AS$49:AS$60,$C78)</f>
        <v>2.9897331994999101</v>
      </c>
      <c r="AT78" s="7" cm="1">
        <f t="array" ref="AT78">INDEX(AT$49:AT$60,$C78)</f>
        <v>2.9897331994999101</v>
      </c>
    </row>
    <row r="79" spans="1:46" ht="5.0999999999999996" customHeight="1" outlineLevel="1" x14ac:dyDescent="0.2"/>
    <row r="80" spans="1:46" s="3" customFormat="1" ht="15" x14ac:dyDescent="0.25">
      <c r="A80" s="3" t="s">
        <v>72</v>
      </c>
    </row>
    <row r="81" ht="5.0999999999999996" customHeight="1" outlineLevel="1" x14ac:dyDescent="0.2"/>
    <row r="82" outlineLevel="1" x14ac:dyDescent="0.2"/>
    <row r="83" outlineLevel="1" x14ac:dyDescent="0.2"/>
    <row r="84" outlineLevel="1" x14ac:dyDescent="0.2"/>
    <row r="85" outlineLevel="1" x14ac:dyDescent="0.2"/>
    <row r="86" outlineLevel="1" x14ac:dyDescent="0.2"/>
    <row r="87" outlineLevel="1" x14ac:dyDescent="0.2"/>
    <row r="88" outlineLevel="1" x14ac:dyDescent="0.2"/>
    <row r="89" outlineLevel="1" x14ac:dyDescent="0.2"/>
    <row r="90" outlineLevel="1" x14ac:dyDescent="0.2"/>
    <row r="91" outlineLevel="1" x14ac:dyDescent="0.2"/>
    <row r="92" outlineLevel="1" x14ac:dyDescent="0.2"/>
    <row r="93" outlineLevel="1" x14ac:dyDescent="0.2"/>
    <row r="94" outlineLevel="1" x14ac:dyDescent="0.2"/>
    <row r="95" outlineLevel="1" x14ac:dyDescent="0.2"/>
    <row r="96" outlineLevel="1" x14ac:dyDescent="0.2"/>
    <row r="97" spans="1:1" outlineLevel="1" x14ac:dyDescent="0.2"/>
    <row r="98" spans="1:1" outlineLevel="1" x14ac:dyDescent="0.2"/>
    <row r="99" spans="1:1" outlineLevel="1" x14ac:dyDescent="0.2"/>
    <row r="100" spans="1:1" outlineLevel="1" x14ac:dyDescent="0.2"/>
    <row r="101" spans="1:1" outlineLevel="1" x14ac:dyDescent="0.2"/>
    <row r="102" spans="1:1" outlineLevel="1" x14ac:dyDescent="0.2"/>
    <row r="103" spans="1:1" outlineLevel="1" x14ac:dyDescent="0.2"/>
    <row r="104" spans="1:1" outlineLevel="1" x14ac:dyDescent="0.2"/>
    <row r="105" spans="1:1" ht="5.0999999999999996" customHeight="1" outlineLevel="1" x14ac:dyDescent="0.2"/>
    <row r="106" spans="1:1" s="3" customFormat="1" ht="15" x14ac:dyDescent="0.25">
      <c r="A106" s="3" t="s">
        <v>31</v>
      </c>
    </row>
  </sheetData>
  <dataValidations count="1">
    <dataValidation type="list" allowBlank="1" showInputMessage="1" showErrorMessage="1" sqref="F15" xr:uid="{EAB8E7DD-BE0F-4FCE-BFDA-FA38BDDCFE3C}">
      <formula1>$F$49:$F$60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A0052-D511-4941-BDF6-4E0A6DEA50D1}">
  <sheetPr>
    <tabColor theme="0" tint="-0.499984740745262"/>
    <outlinePr summaryBelow="0"/>
  </sheetPr>
  <dimension ref="A1:BQ38"/>
  <sheetViews>
    <sheetView showGridLines="0" zoomScaleNormal="100" workbookViewId="0">
      <pane xSplit="6" ySplit="10" topLeftCell="G11" activePane="bottomRight" state="frozen"/>
      <selection pane="topRight" activeCell="G1" sqref="G1"/>
      <selection pane="bottomLeft" activeCell="A11" sqref="A11"/>
      <selection pane="bottomRight"/>
    </sheetView>
  </sheetViews>
  <sheetFormatPr defaultColWidth="0" defaultRowHeight="12.75" outlineLevelRow="1" x14ac:dyDescent="0.2"/>
  <cols>
    <col min="1" max="2" width="2" customWidth="1"/>
    <col min="3" max="3" width="1.85546875" customWidth="1"/>
    <col min="4" max="4" width="4" customWidth="1"/>
    <col min="5" max="5" width="36.28515625" bestFit="1" customWidth="1"/>
    <col min="6" max="6" width="17.7109375" bestFit="1" customWidth="1"/>
    <col min="7" max="52" width="10.5703125" customWidth="1"/>
    <col min="53" max="68" width="10.5703125" hidden="1" customWidth="1"/>
    <col min="69" max="69" width="4.7109375" hidden="1" customWidth="1"/>
    <col min="70" max="16384" width="9.140625" hidden="1"/>
  </cols>
  <sheetData>
    <row r="1" spans="1:46" s="1" customFormat="1" ht="18" x14ac:dyDescent="0.25">
      <c r="A1" s="1" t="str" cm="1">
        <f t="array" aca="1" ref="A1" ca="1">_xlfn.TEXTAFTER(CELL("filename",A1),"]")</f>
        <v>COS</v>
      </c>
    </row>
    <row r="2" spans="1:46" s="3" customFormat="1" ht="15" x14ac:dyDescent="0.25">
      <c r="A2" s="3" t="str">
        <f>Cover!A1</f>
        <v>DBP Future of Gas AA6 Proposal</v>
      </c>
    </row>
    <row r="4" spans="1:46" x14ac:dyDescent="0.2">
      <c r="E4" s="8" t="s">
        <v>6</v>
      </c>
      <c r="F4" s="24">
        <v>2063</v>
      </c>
    </row>
    <row r="5" spans="1:46" x14ac:dyDescent="0.2">
      <c r="E5" t="s">
        <v>7</v>
      </c>
    </row>
    <row r="7" spans="1:46" x14ac:dyDescent="0.2">
      <c r="G7" s="5">
        <v>2031</v>
      </c>
      <c r="H7" s="5">
        <v>2032</v>
      </c>
      <c r="I7" s="5">
        <v>2033</v>
      </c>
      <c r="J7" s="5">
        <v>2034</v>
      </c>
      <c r="K7" s="5">
        <v>2035</v>
      </c>
      <c r="L7" s="5">
        <v>2036</v>
      </c>
      <c r="M7" s="5">
        <v>2037</v>
      </c>
      <c r="N7" s="5">
        <v>2038</v>
      </c>
      <c r="O7" s="5">
        <v>2039</v>
      </c>
      <c r="P7" s="5">
        <v>2040</v>
      </c>
      <c r="Q7" s="5">
        <v>2041</v>
      </c>
      <c r="R7" s="5">
        <v>2042</v>
      </c>
      <c r="S7" s="5">
        <v>2043</v>
      </c>
      <c r="T7" s="5">
        <v>2044</v>
      </c>
      <c r="U7" s="5">
        <v>2045</v>
      </c>
      <c r="V7" s="5">
        <v>2046</v>
      </c>
      <c r="W7" s="5">
        <v>2047</v>
      </c>
      <c r="X7" s="5">
        <v>2048</v>
      </c>
      <c r="Y7" s="5">
        <v>2049</v>
      </c>
      <c r="Z7" s="5">
        <v>2050</v>
      </c>
      <c r="AA7" s="5">
        <v>2051</v>
      </c>
      <c r="AB7" s="5">
        <v>2052</v>
      </c>
      <c r="AC7" s="5">
        <v>2053</v>
      </c>
      <c r="AD7" s="5">
        <v>2054</v>
      </c>
      <c r="AE7" s="5">
        <v>2055</v>
      </c>
      <c r="AF7" s="5">
        <v>2056</v>
      </c>
      <c r="AG7" s="5">
        <v>2057</v>
      </c>
      <c r="AH7" s="5">
        <v>2058</v>
      </c>
      <c r="AI7" s="5">
        <v>2059</v>
      </c>
      <c r="AJ7" s="5">
        <v>2060</v>
      </c>
      <c r="AK7" s="5">
        <v>2061</v>
      </c>
      <c r="AL7" s="5">
        <v>2062</v>
      </c>
      <c r="AM7" s="5">
        <v>2063</v>
      </c>
      <c r="AN7" s="5">
        <v>2064</v>
      </c>
      <c r="AO7" s="5">
        <v>2065</v>
      </c>
      <c r="AP7" s="5">
        <v>2066</v>
      </c>
      <c r="AQ7" s="5">
        <v>2067</v>
      </c>
      <c r="AR7" s="5">
        <v>2068</v>
      </c>
      <c r="AS7" s="5">
        <v>2069</v>
      </c>
      <c r="AT7" s="5">
        <v>2070</v>
      </c>
    </row>
    <row r="9" spans="1:46" s="3" customFormat="1" ht="15" x14ac:dyDescent="0.25">
      <c r="A9" s="3" t="s">
        <v>9</v>
      </c>
    </row>
    <row r="10" spans="1:46" ht="5.0999999999999996" customHeight="1" outlineLevel="1" x14ac:dyDescent="0.2"/>
    <row r="11" spans="1:46" outlineLevel="1" x14ac:dyDescent="0.2">
      <c r="E11" t="s">
        <v>10</v>
      </c>
      <c r="F11" s="18">
        <v>2.5000000000000001E-2</v>
      </c>
      <c r="G11" s="6"/>
    </row>
    <row r="12" spans="1:46" outlineLevel="1" x14ac:dyDescent="0.2">
      <c r="E12" t="s">
        <v>11</v>
      </c>
      <c r="F12" s="18">
        <v>4.645293838059783E-2</v>
      </c>
      <c r="G12" s="6"/>
    </row>
    <row r="13" spans="1:46" ht="5.0999999999999996" customHeight="1" outlineLevel="1" x14ac:dyDescent="0.2"/>
    <row r="14" spans="1:46" s="3" customFormat="1" ht="15" x14ac:dyDescent="0.25">
      <c r="A14" s="3" t="s">
        <v>15</v>
      </c>
    </row>
    <row r="15" spans="1:46" ht="5.0999999999999996" customHeight="1" outlineLevel="1" x14ac:dyDescent="0.2"/>
    <row r="16" spans="1:46" outlineLevel="1" x14ac:dyDescent="0.2">
      <c r="B16" s="8" t="s">
        <v>32</v>
      </c>
      <c r="G16" s="6"/>
    </row>
    <row r="17" spans="2:46" outlineLevel="1" x14ac:dyDescent="0.2">
      <c r="E17" t="s">
        <v>85</v>
      </c>
      <c r="G17" s="6"/>
    </row>
    <row r="18" spans="2:46" outlineLevel="1" x14ac:dyDescent="0.2">
      <c r="E18" s="17" t="s">
        <v>86</v>
      </c>
      <c r="G18" s="12">
        <v>26.696796011575383</v>
      </c>
      <c r="H18" s="12">
        <v>26.696796011575383</v>
      </c>
      <c r="I18" s="12">
        <v>26.696796011575383</v>
      </c>
      <c r="J18" s="12">
        <v>26.696796011575383</v>
      </c>
      <c r="K18" s="12">
        <v>26.696796011575383</v>
      </c>
      <c r="L18" s="12">
        <v>26.696796011575383</v>
      </c>
      <c r="M18" s="12">
        <v>26.696796011575383</v>
      </c>
      <c r="N18" s="12">
        <v>26.696796011575383</v>
      </c>
      <c r="O18" s="12">
        <v>26.696796011575383</v>
      </c>
      <c r="P18" s="12">
        <v>26.696796011575383</v>
      </c>
      <c r="Q18" s="12">
        <v>26.696796011575383</v>
      </c>
      <c r="R18" s="12">
        <v>26.696796011575383</v>
      </c>
      <c r="S18" s="12">
        <v>26.696796011575383</v>
      </c>
      <c r="T18" s="12">
        <v>26.696796011575383</v>
      </c>
      <c r="U18" s="12">
        <v>26.696796011575383</v>
      </c>
      <c r="V18" s="12">
        <v>26.696796011575383</v>
      </c>
      <c r="W18" s="12">
        <v>26.696796011575383</v>
      </c>
      <c r="X18" s="12">
        <v>26.696796011575383</v>
      </c>
      <c r="Y18" s="12">
        <v>26.696796011575383</v>
      </c>
      <c r="Z18" s="12">
        <v>26.696796011575383</v>
      </c>
      <c r="AA18" s="12">
        <v>26.696796011575383</v>
      </c>
      <c r="AB18" s="12">
        <v>26.696796011575383</v>
      </c>
      <c r="AC18" s="12">
        <v>26.696796011575383</v>
      </c>
      <c r="AD18" s="12">
        <v>26.696796011575383</v>
      </c>
      <c r="AE18" s="12">
        <v>26.696796011575383</v>
      </c>
      <c r="AF18" s="12">
        <v>26.696796011575383</v>
      </c>
      <c r="AG18" s="12">
        <v>26.696796011575383</v>
      </c>
      <c r="AH18" s="12">
        <v>26.696796011575383</v>
      </c>
      <c r="AI18" s="12">
        <v>26.696796011575383</v>
      </c>
      <c r="AJ18" s="12">
        <v>26.696796011575383</v>
      </c>
      <c r="AK18" s="12">
        <v>26.696796011575383</v>
      </c>
      <c r="AL18" s="12">
        <v>26.696796011575383</v>
      </c>
      <c r="AM18" s="12">
        <v>26.696796011575383</v>
      </c>
      <c r="AN18" s="12">
        <v>26.696796011575383</v>
      </c>
      <c r="AO18" s="12">
        <v>26.696796011575383</v>
      </c>
      <c r="AP18" s="12">
        <v>26.696796011575383</v>
      </c>
      <c r="AQ18" s="12">
        <v>26.696796011575383</v>
      </c>
      <c r="AR18" s="12">
        <v>26.696796011575383</v>
      </c>
      <c r="AS18" s="12">
        <v>26.696796011575383</v>
      </c>
      <c r="AT18" s="12">
        <v>26.696796011575383</v>
      </c>
    </row>
    <row r="19" spans="2:46" outlineLevel="1" x14ac:dyDescent="0.2">
      <c r="E19" s="17" t="s">
        <v>87</v>
      </c>
      <c r="G19" s="12">
        <v>107.74399999999999</v>
      </c>
      <c r="H19" s="12">
        <v>107.74399999999999</v>
      </c>
      <c r="I19" s="12">
        <v>107.74399999999999</v>
      </c>
      <c r="J19" s="12">
        <v>107.74399999999999</v>
      </c>
      <c r="K19" s="12">
        <v>107.74399999999999</v>
      </c>
      <c r="L19" s="12">
        <v>107.74399999999999</v>
      </c>
      <c r="M19" s="12">
        <v>107.74399999999999</v>
      </c>
      <c r="N19" s="12">
        <v>107.74399999999999</v>
      </c>
      <c r="O19" s="12">
        <v>107.74399999999999</v>
      </c>
      <c r="P19" s="12">
        <v>107.74399999999999</v>
      </c>
      <c r="Q19" s="12">
        <v>107.74399999999999</v>
      </c>
      <c r="R19" s="12">
        <v>107.74399999999999</v>
      </c>
      <c r="S19" s="12">
        <v>107.74399999999999</v>
      </c>
      <c r="T19" s="12">
        <v>107.74399999999999</v>
      </c>
      <c r="U19" s="12">
        <v>107.74399999999999</v>
      </c>
      <c r="V19" s="12">
        <v>107.74399999999999</v>
      </c>
      <c r="W19" s="12">
        <v>107.74399999999999</v>
      </c>
      <c r="X19" s="12">
        <v>107.74399999999999</v>
      </c>
      <c r="Y19" s="12">
        <v>107.74399999999999</v>
      </c>
      <c r="Z19" s="12">
        <v>107.74399999999999</v>
      </c>
      <c r="AA19" s="12">
        <v>107.74399999999999</v>
      </c>
      <c r="AB19" s="12">
        <v>107.74399999999999</v>
      </c>
      <c r="AC19" s="12">
        <v>107.74399999999999</v>
      </c>
      <c r="AD19" s="12">
        <v>107.74399999999999</v>
      </c>
      <c r="AE19" s="12">
        <v>107.74399999999999</v>
      </c>
      <c r="AF19" s="12">
        <v>107.74399999999999</v>
      </c>
      <c r="AG19" s="12">
        <v>107.74399999999999</v>
      </c>
      <c r="AH19" s="12">
        <v>107.74399999999999</v>
      </c>
      <c r="AI19" s="12">
        <v>107.74399999999999</v>
      </c>
      <c r="AJ19" s="12">
        <v>107.74399999999999</v>
      </c>
      <c r="AK19" s="12">
        <v>107.74399999999999</v>
      </c>
      <c r="AL19" s="12">
        <v>107.74399999999999</v>
      </c>
      <c r="AM19" s="12">
        <v>107.74399999999999</v>
      </c>
      <c r="AN19" s="12">
        <v>107.74399999999999</v>
      </c>
      <c r="AO19" s="12">
        <v>107.74399999999999</v>
      </c>
      <c r="AP19" s="12">
        <v>107.74399999999999</v>
      </c>
      <c r="AQ19" s="12">
        <v>107.74399999999999</v>
      </c>
      <c r="AR19" s="12">
        <v>107.74399999999999</v>
      </c>
      <c r="AS19" s="12">
        <v>107.74399999999999</v>
      </c>
      <c r="AT19" s="12">
        <v>107.74399999999999</v>
      </c>
    </row>
    <row r="20" spans="2:46" outlineLevel="1" x14ac:dyDescent="0.2">
      <c r="E20" t="s">
        <v>88</v>
      </c>
      <c r="G20" s="12">
        <v>171.71416680503663</v>
      </c>
      <c r="H20" s="12">
        <v>149.32924232014696</v>
      </c>
      <c r="I20" s="12">
        <v>148.05256677782975</v>
      </c>
      <c r="J20" s="12">
        <v>146.91513256347736</v>
      </c>
      <c r="K20" s="12">
        <v>144.13827898487139</v>
      </c>
      <c r="L20" s="12">
        <v>140.81241897896732</v>
      </c>
      <c r="M20" s="12">
        <v>131.4531571716696</v>
      </c>
      <c r="N20" s="12">
        <v>131.01232896971356</v>
      </c>
      <c r="O20" s="12">
        <v>125.16770446038561</v>
      </c>
      <c r="P20" s="12">
        <v>124.87737113809689</v>
      </c>
      <c r="Q20" s="12">
        <v>119.68905718746655</v>
      </c>
      <c r="R20" s="12">
        <v>119.12176590172932</v>
      </c>
      <c r="S20" s="12">
        <v>119.34083711492389</v>
      </c>
      <c r="T20" s="12">
        <v>119.65742606573014</v>
      </c>
      <c r="U20" s="12">
        <v>120.13279422179956</v>
      </c>
      <c r="V20" s="12">
        <v>120.60049449684712</v>
      </c>
      <c r="W20" s="12">
        <v>120.95324464006812</v>
      </c>
      <c r="X20" s="12">
        <v>121.23446794562834</v>
      </c>
      <c r="Y20" s="12">
        <v>121.49383828150593</v>
      </c>
      <c r="Z20" s="12">
        <v>121.92286894236429</v>
      </c>
      <c r="AA20" s="12">
        <v>122.3021734407538</v>
      </c>
      <c r="AB20" s="12">
        <v>122.94758632574131</v>
      </c>
      <c r="AC20" s="12">
        <v>123.72325786327312</v>
      </c>
      <c r="AD20" s="12">
        <v>101.14250774336703</v>
      </c>
      <c r="AE20" s="12">
        <v>79.008708004588058</v>
      </c>
      <c r="AF20" s="12">
        <v>80.682960135770657</v>
      </c>
      <c r="AG20" s="12">
        <v>82.387872178958986</v>
      </c>
      <c r="AH20" s="12">
        <v>84.745562071819265</v>
      </c>
      <c r="AI20" s="12">
        <v>88.010821911904856</v>
      </c>
      <c r="AJ20" s="12">
        <v>92.989257897901197</v>
      </c>
      <c r="AK20" s="12">
        <v>100.65271020470304</v>
      </c>
      <c r="AL20" s="12">
        <v>113.66338047970481</v>
      </c>
      <c r="AM20" s="12">
        <v>104.18982809400998</v>
      </c>
      <c r="AN20" s="12">
        <v>1.3357449188205772</v>
      </c>
      <c r="AO20" s="12">
        <v>1.289786787549134</v>
      </c>
      <c r="AP20" s="12">
        <v>1.2488699594197719</v>
      </c>
      <c r="AQ20" s="12">
        <v>1.2145643321740158</v>
      </c>
      <c r="AR20" s="12">
        <v>1.1901873855786869</v>
      </c>
      <c r="AS20" s="12">
        <v>1.1701985247863453</v>
      </c>
      <c r="AT20" s="12">
        <v>1.1664288262091358</v>
      </c>
    </row>
    <row r="21" spans="2:46" outlineLevel="1" x14ac:dyDescent="0.2">
      <c r="E21" t="s">
        <v>89</v>
      </c>
      <c r="G21" s="12">
        <v>135.87043048024179</v>
      </c>
      <c r="H21" s="12">
        <v>129.39001069794492</v>
      </c>
      <c r="I21" s="12">
        <v>123.94943643339893</v>
      </c>
      <c r="J21" s="12">
        <v>118.56816749915225</v>
      </c>
      <c r="K21" s="12">
        <v>113.23973572637688</v>
      </c>
      <c r="L21" s="12">
        <v>108.04029696178043</v>
      </c>
      <c r="M21" s="12">
        <v>102.9953541671007</v>
      </c>
      <c r="N21" s="12">
        <v>98.385176584443286</v>
      </c>
      <c r="O21" s="12">
        <v>93.795476767087763</v>
      </c>
      <c r="P21" s="12">
        <v>89.477276931921764</v>
      </c>
      <c r="Q21" s="12">
        <v>85.17256393268589</v>
      </c>
      <c r="R21" s="12">
        <v>81.108863361697829</v>
      </c>
      <c r="S21" s="12">
        <v>77.071515137849985</v>
      </c>
      <c r="T21" s="12">
        <v>73.023990412434642</v>
      </c>
      <c r="U21" s="12">
        <v>68.961759199995512</v>
      </c>
      <c r="V21" s="12">
        <v>64.877445739894398</v>
      </c>
      <c r="W21" s="12">
        <v>60.771406227735909</v>
      </c>
      <c r="X21" s="12">
        <v>56.648980434910627</v>
      </c>
      <c r="Y21" s="12">
        <v>52.513490993200975</v>
      </c>
      <c r="Z21" s="12">
        <v>48.365953037261036</v>
      </c>
      <c r="AA21" s="12">
        <v>44.198485346468864</v>
      </c>
      <c r="AB21" s="12">
        <v>40.013397847185523</v>
      </c>
      <c r="AC21" s="12">
        <v>35.798329022925806</v>
      </c>
      <c r="AD21" s="12">
        <v>31.547227976529545</v>
      </c>
      <c r="AE21" s="12">
        <v>28.345069124040958</v>
      </c>
      <c r="AF21" s="12">
        <v>26.171090306946361</v>
      </c>
      <c r="AG21" s="12">
        <v>23.919337558768355</v>
      </c>
      <c r="AH21" s="12">
        <v>21.588386636503785</v>
      </c>
      <c r="AI21" s="12">
        <v>19.147914090925614</v>
      </c>
      <c r="AJ21" s="12">
        <v>16.555760631199313</v>
      </c>
      <c r="AK21" s="12">
        <v>13.732344191383767</v>
      </c>
      <c r="AL21" s="12">
        <v>10.552937873777704</v>
      </c>
      <c r="AM21" s="12">
        <v>6.7691476915967126</v>
      </c>
      <c r="AN21" s="12">
        <v>3.4254318546337665</v>
      </c>
      <c r="AO21" s="12">
        <v>4.8595904056007786</v>
      </c>
      <c r="AP21" s="12">
        <v>6.29588384680783</v>
      </c>
      <c r="AQ21" s="12">
        <v>7.7340779949107041</v>
      </c>
      <c r="AR21" s="12">
        <v>9.1738657402021335</v>
      </c>
      <c r="AS21" s="12">
        <v>10.614785866291662</v>
      </c>
      <c r="AT21" s="12">
        <v>12.056634533699876</v>
      </c>
    </row>
    <row r="22" spans="2:46" outlineLevel="1" x14ac:dyDescent="0.2">
      <c r="E22" t="s">
        <v>90</v>
      </c>
      <c r="G22" s="12">
        <v>23.347686500597437</v>
      </c>
      <c r="H22" s="12">
        <v>22.23410491456324</v>
      </c>
      <c r="I22" s="12">
        <v>21.29920817608334</v>
      </c>
      <c r="J22" s="12">
        <v>20.374502339735333</v>
      </c>
      <c r="K22" s="12">
        <v>19.458875929111183</v>
      </c>
      <c r="L22" s="12">
        <v>18.565415403331034</v>
      </c>
      <c r="M22" s="12">
        <v>17.69850313723088</v>
      </c>
      <c r="N22" s="12">
        <v>16.906300002733413</v>
      </c>
      <c r="O22" s="12">
        <v>16.117615723978226</v>
      </c>
      <c r="P22" s="12">
        <v>15.375585426127303</v>
      </c>
      <c r="Q22" s="12">
        <v>14.635872677547905</v>
      </c>
      <c r="R22" s="12">
        <v>13.937574993288155</v>
      </c>
      <c r="S22" s="12">
        <v>13.243805640449819</v>
      </c>
      <c r="T22" s="12">
        <v>12.548287579173371</v>
      </c>
      <c r="U22" s="12">
        <v>11.850242386369166</v>
      </c>
      <c r="V22" s="12">
        <v>11.148402626978116</v>
      </c>
      <c r="W22" s="12">
        <v>10.442829508897189</v>
      </c>
      <c r="X22" s="12">
        <v>9.734440607112866</v>
      </c>
      <c r="Y22" s="12">
        <v>9.0238068756210925</v>
      </c>
      <c r="Z22" s="12">
        <v>8.3111027530070398</v>
      </c>
      <c r="AA22" s="12">
        <v>7.594973947040434</v>
      </c>
      <c r="AB22" s="12">
        <v>6.8758173905662412</v>
      </c>
      <c r="AC22" s="12">
        <v>6.1515089068187896</v>
      </c>
      <c r="AD22" s="12">
        <v>5.4210087224681169</v>
      </c>
      <c r="AE22" s="12">
        <v>4.8707565392023229</v>
      </c>
      <c r="AF22" s="12">
        <v>4.4971846317530026</v>
      </c>
      <c r="AG22" s="12">
        <v>4.1102482169974461</v>
      </c>
      <c r="AH22" s="12">
        <v>3.7097025560397752</v>
      </c>
      <c r="AI22" s="12">
        <v>3.2903369317013724</v>
      </c>
      <c r="AJ22" s="12">
        <v>2.8449067808936173</v>
      </c>
      <c r="AK22" s="12">
        <v>2.3597368902526044</v>
      </c>
      <c r="AL22" s="12">
        <v>1.8133944543074998</v>
      </c>
      <c r="AM22" s="12">
        <v>1.1631959773810061</v>
      </c>
      <c r="AN22" s="12">
        <v>0.5886189422412943</v>
      </c>
      <c r="AO22" s="12">
        <v>0.83506170481867614</v>
      </c>
      <c r="AP22" s="12">
        <v>1.0818713224053595</v>
      </c>
      <c r="AQ22" s="12">
        <v>1.3290075534323356</v>
      </c>
      <c r="AR22" s="12">
        <v>1.5764176248190946</v>
      </c>
      <c r="AS22" s="12">
        <v>1.8240222821196532</v>
      </c>
      <c r="AT22" s="12">
        <v>2.0717864979903506</v>
      </c>
    </row>
    <row r="23" spans="2:46" outlineLevel="1" x14ac:dyDescent="0.2">
      <c r="E23" t="s">
        <v>91</v>
      </c>
      <c r="G23" s="12">
        <v>-11.673843250298718</v>
      </c>
      <c r="H23" s="12">
        <v>-11.11705245728162</v>
      </c>
      <c r="I23" s="12">
        <v>-10.64960408804167</v>
      </c>
      <c r="J23" s="12">
        <v>-10.187251169867666</v>
      </c>
      <c r="K23" s="12">
        <v>-9.7294379645555917</v>
      </c>
      <c r="L23" s="12">
        <v>-9.2827077016655171</v>
      </c>
      <c r="M23" s="12">
        <v>-8.8492515686154398</v>
      </c>
      <c r="N23" s="12">
        <v>-8.4531500013667067</v>
      </c>
      <c r="O23" s="12">
        <v>-8.0588078619891128</v>
      </c>
      <c r="P23" s="12">
        <v>-7.6877927130636516</v>
      </c>
      <c r="Q23" s="12">
        <v>-7.3179363387739524</v>
      </c>
      <c r="R23" s="12">
        <v>-6.9687874966440777</v>
      </c>
      <c r="S23" s="12">
        <v>-6.6219028202249097</v>
      </c>
      <c r="T23" s="12">
        <v>-6.2741437895866854</v>
      </c>
      <c r="U23" s="12">
        <v>-5.9251211931845829</v>
      </c>
      <c r="V23" s="12">
        <v>-5.5742013134890582</v>
      </c>
      <c r="W23" s="12">
        <v>-5.2214147544485945</v>
      </c>
      <c r="X23" s="12">
        <v>-4.867220303556433</v>
      </c>
      <c r="Y23" s="12">
        <v>-4.5119034378105463</v>
      </c>
      <c r="Z23" s="12">
        <v>-4.1555513765035199</v>
      </c>
      <c r="AA23" s="12">
        <v>-3.797486973520217</v>
      </c>
      <c r="AB23" s="12">
        <v>-3.4379086952831206</v>
      </c>
      <c r="AC23" s="12">
        <v>-3.0757544534093948</v>
      </c>
      <c r="AD23" s="12">
        <v>-2.7105043612340585</v>
      </c>
      <c r="AE23" s="12">
        <v>-2.4353782696011614</v>
      </c>
      <c r="AF23" s="12">
        <v>-2.2485923158765013</v>
      </c>
      <c r="AG23" s="12">
        <v>-2.0551241084987231</v>
      </c>
      <c r="AH23" s="12">
        <v>-1.8548512780198876</v>
      </c>
      <c r="AI23" s="12">
        <v>-1.6451684658506862</v>
      </c>
      <c r="AJ23" s="12">
        <v>-1.4224533904468086</v>
      </c>
      <c r="AK23" s="12">
        <v>-1.1798684451263022</v>
      </c>
      <c r="AL23" s="12">
        <v>-0.9066972271537499</v>
      </c>
      <c r="AM23" s="12">
        <v>-0.58159798869050305</v>
      </c>
      <c r="AN23" s="12">
        <v>-0.29430947112064715</v>
      </c>
      <c r="AO23" s="12">
        <v>-0.41753085240933807</v>
      </c>
      <c r="AP23" s="12">
        <v>-0.54093566120267977</v>
      </c>
      <c r="AQ23" s="12">
        <v>-0.66450377671616778</v>
      </c>
      <c r="AR23" s="12">
        <v>-0.78820881240954732</v>
      </c>
      <c r="AS23" s="12">
        <v>-0.91201114105982661</v>
      </c>
      <c r="AT23" s="12">
        <v>-1.0358932489951753</v>
      </c>
    </row>
    <row r="24" spans="2:46" outlineLevel="1" x14ac:dyDescent="0.2">
      <c r="E24" t="s">
        <v>92</v>
      </c>
      <c r="G24" s="12">
        <v>11.673843250298718</v>
      </c>
      <c r="H24" s="12">
        <v>11.11705245728162</v>
      </c>
      <c r="I24" s="12">
        <v>10.64960408804167</v>
      </c>
      <c r="J24" s="12">
        <v>10.187251169867666</v>
      </c>
      <c r="K24" s="12">
        <v>9.7294379645555917</v>
      </c>
      <c r="L24" s="12">
        <v>9.2827077016655171</v>
      </c>
      <c r="M24" s="12">
        <v>8.8492515686154398</v>
      </c>
      <c r="N24" s="12">
        <v>8.4531500013667067</v>
      </c>
      <c r="O24" s="12">
        <v>8.0588078619891128</v>
      </c>
      <c r="P24" s="12">
        <v>7.6877927130636516</v>
      </c>
      <c r="Q24" s="12">
        <v>7.3179363387739524</v>
      </c>
      <c r="R24" s="12">
        <v>6.9687874966440777</v>
      </c>
      <c r="S24" s="12">
        <v>6.6219028202249097</v>
      </c>
      <c r="T24" s="12">
        <v>6.2741437895866854</v>
      </c>
      <c r="U24" s="12">
        <v>5.9251211931845829</v>
      </c>
      <c r="V24" s="12">
        <v>5.5742013134890582</v>
      </c>
      <c r="W24" s="12">
        <v>5.2214147544485945</v>
      </c>
      <c r="X24" s="12">
        <v>4.867220303556433</v>
      </c>
      <c r="Y24" s="12">
        <v>4.5119034378105463</v>
      </c>
      <c r="Z24" s="12">
        <v>4.1555513765035199</v>
      </c>
      <c r="AA24" s="12">
        <v>3.797486973520217</v>
      </c>
      <c r="AB24" s="12">
        <v>3.4379086952831206</v>
      </c>
      <c r="AC24" s="12">
        <v>3.0757544534093948</v>
      </c>
      <c r="AD24" s="12">
        <v>2.7105043612340585</v>
      </c>
      <c r="AE24" s="12">
        <v>2.4353782696011614</v>
      </c>
      <c r="AF24" s="12">
        <v>2.2485923158765013</v>
      </c>
      <c r="AG24" s="12">
        <v>2.0551241084987231</v>
      </c>
      <c r="AH24" s="12">
        <v>1.8548512780198876</v>
      </c>
      <c r="AI24" s="12">
        <v>1.6451684658506862</v>
      </c>
      <c r="AJ24" s="12">
        <v>1.4224533904468086</v>
      </c>
      <c r="AK24" s="12">
        <v>1.1798684451263022</v>
      </c>
      <c r="AL24" s="12">
        <v>0.9066972271537499</v>
      </c>
      <c r="AM24" s="12">
        <v>0.58159798869050305</v>
      </c>
      <c r="AN24" s="12">
        <v>0.29430947112064715</v>
      </c>
      <c r="AO24" s="12">
        <v>0.41753085240933807</v>
      </c>
      <c r="AP24" s="12">
        <v>0.54093566120267977</v>
      </c>
      <c r="AQ24" s="12">
        <v>0.66450377671616778</v>
      </c>
      <c r="AR24" s="12">
        <v>0.78820881240954732</v>
      </c>
      <c r="AS24" s="12">
        <v>0.91201114105982661</v>
      </c>
      <c r="AT24" s="12">
        <v>1.0358932489951753</v>
      </c>
    </row>
    <row r="25" spans="2:46" outlineLevel="1" x14ac:dyDescent="0.2">
      <c r="E25" s="13" t="s">
        <v>93</v>
      </c>
      <c r="F25" s="13"/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20">
        <v>0</v>
      </c>
      <c r="R25" s="20">
        <v>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0">
        <v>0</v>
      </c>
      <c r="AB25" s="20">
        <v>0</v>
      </c>
      <c r="AC25" s="20">
        <v>0</v>
      </c>
      <c r="AD25" s="20">
        <v>0</v>
      </c>
      <c r="AE25" s="20">
        <v>0</v>
      </c>
      <c r="AF25" s="20">
        <v>0</v>
      </c>
      <c r="AG25" s="20">
        <v>0</v>
      </c>
      <c r="AH25" s="20">
        <v>0</v>
      </c>
      <c r="AI25" s="20">
        <v>0</v>
      </c>
      <c r="AJ25" s="20">
        <v>0</v>
      </c>
      <c r="AK25" s="20">
        <v>0</v>
      </c>
      <c r="AL25" s="20">
        <v>0</v>
      </c>
      <c r="AM25" s="20">
        <v>0</v>
      </c>
      <c r="AN25" s="20">
        <v>0</v>
      </c>
      <c r="AO25" s="20">
        <v>0</v>
      </c>
      <c r="AP25" s="20">
        <v>0</v>
      </c>
      <c r="AQ25" s="20">
        <v>0</v>
      </c>
      <c r="AR25" s="20">
        <v>0</v>
      </c>
      <c r="AS25" s="20">
        <v>0</v>
      </c>
      <c r="AT25" s="20">
        <v>0</v>
      </c>
    </row>
    <row r="26" spans="2:46" outlineLevel="1" x14ac:dyDescent="0.2">
      <c r="E26" s="19" t="s">
        <v>94</v>
      </c>
      <c r="F26" s="19"/>
      <c r="G26" s="21">
        <v>465.37307979745123</v>
      </c>
      <c r="H26" s="21">
        <v>435.39415394423048</v>
      </c>
      <c r="I26" s="21">
        <v>427.74200739888738</v>
      </c>
      <c r="J26" s="21">
        <v>420.29859841394034</v>
      </c>
      <c r="K26" s="21">
        <v>411.2776866519348</v>
      </c>
      <c r="L26" s="21">
        <v>401.85892735565415</v>
      </c>
      <c r="M26" s="21">
        <v>386.58781048757658</v>
      </c>
      <c r="N26" s="21">
        <v>380.74460156846567</v>
      </c>
      <c r="O26" s="21">
        <v>369.52159296302693</v>
      </c>
      <c r="P26" s="21">
        <v>364.17102950772136</v>
      </c>
      <c r="Q26" s="21">
        <v>353.93828980927572</v>
      </c>
      <c r="R26" s="21">
        <v>348.60900026829069</v>
      </c>
      <c r="S26" s="21">
        <v>344.09695390479902</v>
      </c>
      <c r="T26" s="21">
        <v>339.6705000689135</v>
      </c>
      <c r="U26" s="21">
        <v>335.38559181973966</v>
      </c>
      <c r="V26" s="21">
        <v>331.06713887529503</v>
      </c>
      <c r="W26" s="21">
        <v>326.60827638827658</v>
      </c>
      <c r="X26" s="21">
        <v>322.05868499922718</v>
      </c>
      <c r="Y26" s="21">
        <v>317.4719321619034</v>
      </c>
      <c r="Z26" s="21">
        <v>313.0407207442077</v>
      </c>
      <c r="AA26" s="21">
        <v>308.53642874583852</v>
      </c>
      <c r="AB26" s="21">
        <v>304.2775975750684</v>
      </c>
      <c r="AC26" s="21">
        <v>300.1138918045931</v>
      </c>
      <c r="AD26" s="21">
        <v>272.55154045394005</v>
      </c>
      <c r="AE26" s="21">
        <v>246.66532967940668</v>
      </c>
      <c r="AF26" s="21">
        <v>245.7920310860454</v>
      </c>
      <c r="AG26" s="21">
        <v>244.85825396630014</v>
      </c>
      <c r="AH26" s="21">
        <v>244.48444727593821</v>
      </c>
      <c r="AI26" s="21">
        <v>244.88986894610721</v>
      </c>
      <c r="AJ26" s="21">
        <v>246.83072132156948</v>
      </c>
      <c r="AK26" s="21">
        <v>251.18558729791476</v>
      </c>
      <c r="AL26" s="21">
        <v>260.47050881936542</v>
      </c>
      <c r="AM26" s="21">
        <v>246.56296777456308</v>
      </c>
      <c r="AN26" s="21">
        <v>139.79059172727099</v>
      </c>
      <c r="AO26" s="21">
        <v>141.42523490954397</v>
      </c>
      <c r="AP26" s="21">
        <v>143.06742114020835</v>
      </c>
      <c r="AQ26" s="21">
        <v>144.71844589209243</v>
      </c>
      <c r="AR26" s="21">
        <v>146.3812667621753</v>
      </c>
      <c r="AS26" s="21">
        <v>148.04980268477303</v>
      </c>
      <c r="AT26" s="21">
        <v>149.73564586947475</v>
      </c>
    </row>
    <row r="27" spans="2:46" outlineLevel="1" x14ac:dyDescent="0.2">
      <c r="E27" t="s">
        <v>95</v>
      </c>
      <c r="G27" s="12">
        <v>-4.6537307979745126</v>
      </c>
      <c r="H27" s="12">
        <v>-4.3539415394423049</v>
      </c>
      <c r="I27" s="12">
        <v>-4.2774200739888739</v>
      </c>
      <c r="J27" s="12">
        <v>-4.2029859841394037</v>
      </c>
      <c r="K27" s="12">
        <v>-4.112776866519348</v>
      </c>
      <c r="L27" s="12">
        <v>-4.0185892735565414</v>
      </c>
      <c r="M27" s="12">
        <v>-3.8658781048757658</v>
      </c>
      <c r="N27" s="12">
        <v>-3.8074460156846568</v>
      </c>
      <c r="O27" s="12">
        <v>-3.6952159296302693</v>
      </c>
      <c r="P27" s="12">
        <v>-3.6417102950772136</v>
      </c>
      <c r="Q27" s="12">
        <v>-3.5393828980927573</v>
      </c>
      <c r="R27" s="12">
        <v>-3.4860900026829071</v>
      </c>
      <c r="S27" s="12">
        <v>-3.4409695390479902</v>
      </c>
      <c r="T27" s="12">
        <v>-3.3967050006891348</v>
      </c>
      <c r="U27" s="12">
        <v>-3.3538559181973966</v>
      </c>
      <c r="V27" s="12">
        <v>-3.3106713887529504</v>
      </c>
      <c r="W27" s="12">
        <v>-3.2660827638827659</v>
      </c>
      <c r="X27" s="12">
        <v>-3.2205868499922721</v>
      </c>
      <c r="Y27" s="12">
        <v>-3.1747193216190341</v>
      </c>
      <c r="Z27" s="12">
        <v>-3.1304072074420772</v>
      </c>
      <c r="AA27" s="12">
        <v>-3.0853642874583853</v>
      </c>
      <c r="AB27" s="12">
        <v>-3.042775975750684</v>
      </c>
      <c r="AC27" s="12">
        <v>-3.0011389180459309</v>
      </c>
      <c r="AD27" s="12">
        <v>-2.7255154045394003</v>
      </c>
      <c r="AE27" s="12">
        <v>-2.4666532967940671</v>
      </c>
      <c r="AF27" s="12">
        <v>-2.4579203108604539</v>
      </c>
      <c r="AG27" s="12">
        <v>-2.4485825396630014</v>
      </c>
      <c r="AH27" s="12">
        <v>-2.4448444727593821</v>
      </c>
      <c r="AI27" s="12">
        <v>-2.448898689461072</v>
      </c>
      <c r="AJ27" s="12">
        <v>-2.4683072132156947</v>
      </c>
      <c r="AK27" s="12">
        <v>-2.5118558729791478</v>
      </c>
      <c r="AL27" s="12">
        <v>-2.6047050881936542</v>
      </c>
      <c r="AM27" s="12">
        <v>-2.465629677745631</v>
      </c>
      <c r="AN27" s="12">
        <v>-1.39790591727271</v>
      </c>
      <c r="AO27" s="12">
        <v>-1.4142523490954397</v>
      </c>
      <c r="AP27" s="12">
        <v>-1.4306742114020836</v>
      </c>
      <c r="AQ27" s="12">
        <v>-1.4471844589209244</v>
      </c>
      <c r="AR27" s="12">
        <v>-1.4638126676217531</v>
      </c>
      <c r="AS27" s="12">
        <v>-1.4804980268477304</v>
      </c>
      <c r="AT27" s="12">
        <v>-1.4973564586947476</v>
      </c>
    </row>
    <row r="28" spans="2:46" outlineLevel="1" x14ac:dyDescent="0.2">
      <c r="E28" s="13" t="s">
        <v>96</v>
      </c>
      <c r="F28" s="13"/>
      <c r="G28" s="20">
        <v>0.26696796011575386</v>
      </c>
      <c r="H28" s="20">
        <v>0.26696796011575386</v>
      </c>
      <c r="I28" s="20">
        <v>0.26696796011575386</v>
      </c>
      <c r="J28" s="20">
        <v>0.26696796011575386</v>
      </c>
      <c r="K28" s="20">
        <v>0.26696796011575386</v>
      </c>
      <c r="L28" s="20">
        <v>0.26696796011575386</v>
      </c>
      <c r="M28" s="20">
        <v>0.26696796011575386</v>
      </c>
      <c r="N28" s="20">
        <v>0.26696796011575386</v>
      </c>
      <c r="O28" s="20">
        <v>0.26696796011575386</v>
      </c>
      <c r="P28" s="20">
        <v>0.26696796011575386</v>
      </c>
      <c r="Q28" s="20">
        <v>0.26696796011575386</v>
      </c>
      <c r="R28" s="20">
        <v>0.26696796011575386</v>
      </c>
      <c r="S28" s="20">
        <v>0.26696796011575386</v>
      </c>
      <c r="T28" s="20">
        <v>0.26696796011575386</v>
      </c>
      <c r="U28" s="20">
        <v>0.26696796011575386</v>
      </c>
      <c r="V28" s="20">
        <v>0.26696796011575386</v>
      </c>
      <c r="W28" s="20">
        <v>0.26696796011575386</v>
      </c>
      <c r="X28" s="20">
        <v>0.26696796011575386</v>
      </c>
      <c r="Y28" s="20">
        <v>0.26696796011575386</v>
      </c>
      <c r="Z28" s="20">
        <v>0.26696796011575386</v>
      </c>
      <c r="AA28" s="20">
        <v>0.26696796011575386</v>
      </c>
      <c r="AB28" s="20">
        <v>0.26696796011575386</v>
      </c>
      <c r="AC28" s="20">
        <v>0.26696796011575386</v>
      </c>
      <c r="AD28" s="20">
        <v>0.26696796011575386</v>
      </c>
      <c r="AE28" s="20">
        <v>0.26696796011575386</v>
      </c>
      <c r="AF28" s="20">
        <v>0.26696796011575386</v>
      </c>
      <c r="AG28" s="20">
        <v>0.26696796011575386</v>
      </c>
      <c r="AH28" s="20">
        <v>0.26696796011575386</v>
      </c>
      <c r="AI28" s="20">
        <v>0.26696796011575386</v>
      </c>
      <c r="AJ28" s="20">
        <v>0.26696796011575386</v>
      </c>
      <c r="AK28" s="20">
        <v>0.26696796011575386</v>
      </c>
      <c r="AL28" s="20">
        <v>0.26696796011575386</v>
      </c>
      <c r="AM28" s="20">
        <v>0.26696796011575386</v>
      </c>
      <c r="AN28" s="20">
        <v>0.26696796011575386</v>
      </c>
      <c r="AO28" s="20">
        <v>0.26696796011575386</v>
      </c>
      <c r="AP28" s="20">
        <v>0.26696796011575386</v>
      </c>
      <c r="AQ28" s="20">
        <v>0.26696796011575386</v>
      </c>
      <c r="AR28" s="20">
        <v>0.26696796011575386</v>
      </c>
      <c r="AS28" s="20">
        <v>0.26696796011575386</v>
      </c>
      <c r="AT28" s="20">
        <v>0.26696796011575386</v>
      </c>
    </row>
    <row r="29" spans="2:46" outlineLevel="1" x14ac:dyDescent="0.2">
      <c r="E29" s="29" t="s">
        <v>97</v>
      </c>
      <c r="F29" s="29"/>
      <c r="G29" s="30">
        <v>460.9863169595925</v>
      </c>
      <c r="H29" s="30">
        <v>431.30718036490396</v>
      </c>
      <c r="I29" s="30">
        <v>423.73155528501428</v>
      </c>
      <c r="J29" s="30">
        <v>416.36258038991673</v>
      </c>
      <c r="K29" s="30">
        <v>407.43187774553121</v>
      </c>
      <c r="L29" s="30">
        <v>398.10730604221339</v>
      </c>
      <c r="M29" s="30">
        <v>382.98890034281658</v>
      </c>
      <c r="N29" s="30">
        <v>377.20412351289679</v>
      </c>
      <c r="O29" s="30">
        <v>366.09334499351246</v>
      </c>
      <c r="P29" s="30">
        <v>360.79628717275995</v>
      </c>
      <c r="Q29" s="30">
        <v>350.66587487129874</v>
      </c>
      <c r="R29" s="30">
        <v>345.38987822572358</v>
      </c>
      <c r="S29" s="30">
        <v>340.92295232586679</v>
      </c>
      <c r="T29" s="30">
        <v>336.54076302834017</v>
      </c>
      <c r="U29" s="30">
        <v>332.29870386165805</v>
      </c>
      <c r="V29" s="30">
        <v>328.02343544665786</v>
      </c>
      <c r="W29" s="30">
        <v>323.60916158450959</v>
      </c>
      <c r="X29" s="30">
        <v>319.10506610935067</v>
      </c>
      <c r="Y29" s="30">
        <v>314.56418080040015</v>
      </c>
      <c r="Z29" s="30">
        <v>310.17728149688139</v>
      </c>
      <c r="AA29" s="30">
        <v>305.71803241849591</v>
      </c>
      <c r="AB29" s="30">
        <v>301.50178955943352</v>
      </c>
      <c r="AC29" s="30">
        <v>297.37972084666296</v>
      </c>
      <c r="AD29" s="30">
        <v>270.09299300951642</v>
      </c>
      <c r="AE29" s="30">
        <v>244.46564434272835</v>
      </c>
      <c r="AF29" s="30">
        <v>243.60107873530069</v>
      </c>
      <c r="AG29" s="30">
        <v>242.6766393867529</v>
      </c>
      <c r="AH29" s="30">
        <v>242.30657076329459</v>
      </c>
      <c r="AI29" s="30">
        <v>242.7079382167619</v>
      </c>
      <c r="AJ29" s="30">
        <v>244.62938206846954</v>
      </c>
      <c r="AK29" s="30">
        <v>248.94069938505137</v>
      </c>
      <c r="AL29" s="30">
        <v>258.13277169128753</v>
      </c>
      <c r="AM29" s="30">
        <v>244.3643060569332</v>
      </c>
      <c r="AN29" s="30">
        <v>138.65965377011403</v>
      </c>
      <c r="AO29" s="30">
        <v>140.27795052056427</v>
      </c>
      <c r="AP29" s="30">
        <v>141.90371488892202</v>
      </c>
      <c r="AQ29" s="30">
        <v>143.53822939328725</v>
      </c>
      <c r="AR29" s="30">
        <v>145.18442205466928</v>
      </c>
      <c r="AS29" s="30">
        <v>146.83627261804105</v>
      </c>
      <c r="AT29" s="30">
        <v>148.50525737089575</v>
      </c>
    </row>
    <row r="30" spans="2:46" ht="5.0999999999999996" customHeight="1" outlineLevel="1" x14ac:dyDescent="0.2">
      <c r="E30" s="27"/>
      <c r="F30" s="27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</row>
    <row r="31" spans="2:46" outlineLevel="1" x14ac:dyDescent="0.2">
      <c r="B31" s="8" t="s">
        <v>33</v>
      </c>
      <c r="E31" s="27"/>
      <c r="F31" s="27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</row>
    <row r="32" spans="2:46" outlineLevel="1" x14ac:dyDescent="0.2">
      <c r="E32" s="13" t="s">
        <v>98</v>
      </c>
      <c r="F32" s="27"/>
      <c r="G32" s="20">
        <v>2924.9049730079355</v>
      </c>
      <c r="H32" s="20">
        <v>2785.3999167464444</v>
      </c>
      <c r="I32" s="20">
        <v>2668.2797849698427</v>
      </c>
      <c r="J32" s="20">
        <v>2552.4363287355586</v>
      </c>
      <c r="K32" s="20">
        <v>2437.7303067156272</v>
      </c>
      <c r="L32" s="20">
        <v>2325.8011382743016</v>
      </c>
      <c r="M32" s="20">
        <v>2217.1978298388794</v>
      </c>
      <c r="N32" s="20">
        <v>2117.9537832107558</v>
      </c>
      <c r="O32" s="20">
        <v>2019.1505647845879</v>
      </c>
      <c r="P32" s="20">
        <v>1926.1919708677476</v>
      </c>
      <c r="Q32" s="20">
        <v>1833.5237102731962</v>
      </c>
      <c r="R32" s="20">
        <v>1746.043763629275</v>
      </c>
      <c r="S32" s="20">
        <v>1659.1311082710911</v>
      </c>
      <c r="T32" s="20">
        <v>1571.9993816997126</v>
      </c>
      <c r="U32" s="20">
        <v>1484.5510661775279</v>
      </c>
      <c r="V32" s="20">
        <v>1396.6273824992736</v>
      </c>
      <c r="W32" s="20">
        <v>1308.2359985459721</v>
      </c>
      <c r="X32" s="20">
        <v>1219.4918644494492</v>
      </c>
      <c r="Y32" s="20">
        <v>1130.4665070473663</v>
      </c>
      <c r="Z32" s="20">
        <v>1041.1817793094058</v>
      </c>
      <c r="AA32" s="20">
        <v>951.46802091058703</v>
      </c>
      <c r="AB32" s="20">
        <v>861.37495801337866</v>
      </c>
      <c r="AC32" s="20">
        <v>770.63648223118275</v>
      </c>
      <c r="AD32" s="20">
        <v>679.12233491145503</v>
      </c>
      <c r="AE32" s="20">
        <v>610.18893771163346</v>
      </c>
      <c r="AF32" s="20">
        <v>563.38934025059086</v>
      </c>
      <c r="AG32" s="20">
        <v>514.91549065836557</v>
      </c>
      <c r="AH32" s="20">
        <v>464.73672902295209</v>
      </c>
      <c r="AI32" s="20">
        <v>412.20027749467823</v>
      </c>
      <c r="AJ32" s="20">
        <v>356.39856612631888</v>
      </c>
      <c r="AK32" s="20">
        <v>295.61841877196309</v>
      </c>
      <c r="AL32" s="20">
        <v>227.17481911080546</v>
      </c>
      <c r="AM32" s="20">
        <v>145.72054917464612</v>
      </c>
      <c r="AN32" s="20">
        <v>73.739831624181591</v>
      </c>
      <c r="AO32" s="20">
        <v>104.61319724890646</v>
      </c>
      <c r="AP32" s="20">
        <v>135.53252100490278</v>
      </c>
      <c r="AQ32" s="20">
        <v>166.49276158902845</v>
      </c>
      <c r="AR32" s="20">
        <v>197.48730780039989</v>
      </c>
      <c r="AS32" s="20">
        <v>228.50623095836664</v>
      </c>
      <c r="AT32" s="20">
        <v>259.54514297712575</v>
      </c>
    </row>
    <row r="33" spans="1:46" outlineLevel="1" x14ac:dyDescent="0.2">
      <c r="E33" s="13" t="s">
        <v>99</v>
      </c>
      <c r="F33" s="27"/>
      <c r="G33" s="20">
        <v>32.209110543545449</v>
      </c>
      <c r="H33" s="20">
        <v>32.209110543545449</v>
      </c>
      <c r="I33" s="20">
        <v>32.209110543545449</v>
      </c>
      <c r="J33" s="20">
        <v>32.209110543545449</v>
      </c>
      <c r="K33" s="20">
        <v>32.209110543545449</v>
      </c>
      <c r="L33" s="20">
        <v>32.209110543545449</v>
      </c>
      <c r="M33" s="20">
        <v>32.209110543545449</v>
      </c>
      <c r="N33" s="20">
        <v>32.209110543545449</v>
      </c>
      <c r="O33" s="20">
        <v>32.209110543545449</v>
      </c>
      <c r="P33" s="20">
        <v>32.209110543545449</v>
      </c>
      <c r="Q33" s="20">
        <v>32.209110543545449</v>
      </c>
      <c r="R33" s="20">
        <v>32.209110543545449</v>
      </c>
      <c r="S33" s="20">
        <v>32.209110543545449</v>
      </c>
      <c r="T33" s="20">
        <v>32.209110543545449</v>
      </c>
      <c r="U33" s="20">
        <v>32.209110543545449</v>
      </c>
      <c r="V33" s="20">
        <v>32.209110543545449</v>
      </c>
      <c r="W33" s="20">
        <v>32.209110543545449</v>
      </c>
      <c r="X33" s="20">
        <v>32.209110543545449</v>
      </c>
      <c r="Y33" s="20">
        <v>32.209110543545449</v>
      </c>
      <c r="Z33" s="20">
        <v>32.209110543545449</v>
      </c>
      <c r="AA33" s="20">
        <v>32.209110543545449</v>
      </c>
      <c r="AB33" s="20">
        <v>32.209110543545449</v>
      </c>
      <c r="AC33" s="20">
        <v>32.209110543545449</v>
      </c>
      <c r="AD33" s="20">
        <v>32.209110543545449</v>
      </c>
      <c r="AE33" s="20">
        <v>32.209110543545449</v>
      </c>
      <c r="AF33" s="20">
        <v>32.209110543545449</v>
      </c>
      <c r="AG33" s="20">
        <v>32.209110543545449</v>
      </c>
      <c r="AH33" s="20">
        <v>32.209110543545449</v>
      </c>
      <c r="AI33" s="20">
        <v>32.209110543545449</v>
      </c>
      <c r="AJ33" s="20">
        <v>32.209110543545449</v>
      </c>
      <c r="AK33" s="20">
        <v>32.209110543545449</v>
      </c>
      <c r="AL33" s="20">
        <v>32.209110543545449</v>
      </c>
      <c r="AM33" s="20">
        <v>32.209110543545449</v>
      </c>
      <c r="AN33" s="20">
        <v>32.209110543545449</v>
      </c>
      <c r="AO33" s="20">
        <v>32.209110543545449</v>
      </c>
      <c r="AP33" s="20">
        <v>32.209110543545449</v>
      </c>
      <c r="AQ33" s="20">
        <v>32.209110543545449</v>
      </c>
      <c r="AR33" s="20">
        <v>32.209110543545449</v>
      </c>
      <c r="AS33" s="20">
        <v>32.209110543545449</v>
      </c>
      <c r="AT33" s="20">
        <v>32.209110543545449</v>
      </c>
    </row>
    <row r="34" spans="1:46" outlineLevel="1" x14ac:dyDescent="0.2">
      <c r="E34" s="13" t="s">
        <v>88</v>
      </c>
      <c r="F34" s="27"/>
      <c r="G34" s="20">
        <v>-171.71416680503663</v>
      </c>
      <c r="H34" s="20">
        <v>-149.32924232014696</v>
      </c>
      <c r="I34" s="20">
        <v>-148.05256677782975</v>
      </c>
      <c r="J34" s="20">
        <v>-146.91513256347736</v>
      </c>
      <c r="K34" s="20">
        <v>-144.13827898487139</v>
      </c>
      <c r="L34" s="20">
        <v>-140.81241897896732</v>
      </c>
      <c r="M34" s="20">
        <v>-131.4531571716696</v>
      </c>
      <c r="N34" s="20">
        <v>-131.01232896971356</v>
      </c>
      <c r="O34" s="20">
        <v>-125.16770446038561</v>
      </c>
      <c r="P34" s="20">
        <v>-124.87737113809689</v>
      </c>
      <c r="Q34" s="20">
        <v>-119.68905718746655</v>
      </c>
      <c r="R34" s="20">
        <v>-119.12176590172932</v>
      </c>
      <c r="S34" s="20">
        <v>-119.34083711492389</v>
      </c>
      <c r="T34" s="20">
        <v>-119.65742606573014</v>
      </c>
      <c r="U34" s="20">
        <v>-120.13279422179956</v>
      </c>
      <c r="V34" s="20">
        <v>-120.60049449684712</v>
      </c>
      <c r="W34" s="20">
        <v>-120.95324464006812</v>
      </c>
      <c r="X34" s="20">
        <v>-121.23446794562834</v>
      </c>
      <c r="Y34" s="20">
        <v>-121.49383828150593</v>
      </c>
      <c r="Z34" s="20">
        <v>-121.92286894236429</v>
      </c>
      <c r="AA34" s="20">
        <v>-122.3021734407538</v>
      </c>
      <c r="AB34" s="20">
        <v>-122.94758632574131</v>
      </c>
      <c r="AC34" s="20">
        <v>-123.72325786327312</v>
      </c>
      <c r="AD34" s="20">
        <v>-101.14250774336703</v>
      </c>
      <c r="AE34" s="20">
        <v>-79.008708004588058</v>
      </c>
      <c r="AF34" s="20">
        <v>-80.682960135770657</v>
      </c>
      <c r="AG34" s="20">
        <v>-82.387872178958986</v>
      </c>
      <c r="AH34" s="20">
        <v>-84.745562071819265</v>
      </c>
      <c r="AI34" s="20">
        <v>-88.010821911904856</v>
      </c>
      <c r="AJ34" s="20">
        <v>-92.989257897901197</v>
      </c>
      <c r="AK34" s="20">
        <v>-100.65271020470304</v>
      </c>
      <c r="AL34" s="20">
        <v>-113.66338047970481</v>
      </c>
      <c r="AM34" s="20">
        <v>-104.18982809400998</v>
      </c>
      <c r="AN34" s="20">
        <v>-1.3357449188205772</v>
      </c>
      <c r="AO34" s="20">
        <v>-1.289786787549134</v>
      </c>
      <c r="AP34" s="20">
        <v>-1.2488699594197719</v>
      </c>
      <c r="AQ34" s="20">
        <v>-1.2145643321740158</v>
      </c>
      <c r="AR34" s="20">
        <v>-1.1901873855786869</v>
      </c>
      <c r="AS34" s="20">
        <v>-1.1701985247863453</v>
      </c>
      <c r="AT34" s="20">
        <v>-1.1664288262091358</v>
      </c>
    </row>
    <row r="35" spans="1:46" outlineLevel="1" x14ac:dyDescent="0.2">
      <c r="E35" s="13" t="s">
        <v>100</v>
      </c>
      <c r="F35" s="27"/>
      <c r="G35" s="20">
        <v>0</v>
      </c>
      <c r="H35" s="20">
        <v>0</v>
      </c>
      <c r="I35" s="20">
        <v>0</v>
      </c>
      <c r="J35" s="20">
        <v>0</v>
      </c>
      <c r="K35" s="20">
        <v>0</v>
      </c>
      <c r="L35" s="20">
        <v>0</v>
      </c>
      <c r="M35" s="20">
        <v>0</v>
      </c>
      <c r="N35" s="20">
        <v>0</v>
      </c>
      <c r="O35" s="20">
        <v>0</v>
      </c>
      <c r="P35" s="20">
        <v>0</v>
      </c>
      <c r="Q35" s="20">
        <v>0</v>
      </c>
      <c r="R35" s="20">
        <v>0</v>
      </c>
      <c r="S35" s="20">
        <v>0</v>
      </c>
      <c r="T35" s="20">
        <v>0</v>
      </c>
      <c r="U35" s="20">
        <v>0</v>
      </c>
      <c r="V35" s="20">
        <v>0</v>
      </c>
      <c r="W35" s="20">
        <v>0</v>
      </c>
      <c r="X35" s="20">
        <v>0</v>
      </c>
      <c r="Y35" s="20">
        <v>0</v>
      </c>
      <c r="Z35" s="20">
        <v>0</v>
      </c>
      <c r="AA35" s="20">
        <v>0</v>
      </c>
      <c r="AB35" s="20">
        <v>0</v>
      </c>
      <c r="AC35" s="20">
        <v>0</v>
      </c>
      <c r="AD35" s="20">
        <v>0</v>
      </c>
      <c r="AE35" s="20">
        <v>0</v>
      </c>
      <c r="AF35" s="20">
        <v>0</v>
      </c>
      <c r="AG35" s="20">
        <v>0</v>
      </c>
      <c r="AH35" s="20">
        <v>0</v>
      </c>
      <c r="AI35" s="20">
        <v>0</v>
      </c>
      <c r="AJ35" s="20">
        <v>0</v>
      </c>
      <c r="AK35" s="20">
        <v>0</v>
      </c>
      <c r="AL35" s="20">
        <v>0</v>
      </c>
      <c r="AM35" s="20">
        <v>0</v>
      </c>
      <c r="AN35" s="20">
        <v>0</v>
      </c>
      <c r="AO35" s="20">
        <v>0</v>
      </c>
      <c r="AP35" s="20">
        <v>0</v>
      </c>
      <c r="AQ35" s="20">
        <v>0</v>
      </c>
      <c r="AR35" s="20">
        <v>0</v>
      </c>
      <c r="AS35" s="20">
        <v>0</v>
      </c>
      <c r="AT35" s="20">
        <v>0</v>
      </c>
    </row>
    <row r="36" spans="1:46" ht="13.5" outlineLevel="1" thickBot="1" x14ac:dyDescent="0.25">
      <c r="E36" s="31" t="s">
        <v>101</v>
      </c>
      <c r="F36" s="31"/>
      <c r="G36" s="32">
        <v>2785.3999167464444</v>
      </c>
      <c r="H36" s="32">
        <v>2668.2797849698431</v>
      </c>
      <c r="I36" s="32">
        <v>2552.4363287355586</v>
      </c>
      <c r="J36" s="32">
        <v>2437.7303067156267</v>
      </c>
      <c r="K36" s="32">
        <v>2325.8011382743016</v>
      </c>
      <c r="L36" s="32">
        <v>2217.1978298388799</v>
      </c>
      <c r="M36" s="32">
        <v>2117.9537832107553</v>
      </c>
      <c r="N36" s="32">
        <v>2019.1505647845879</v>
      </c>
      <c r="O36" s="32">
        <v>1926.1919708677478</v>
      </c>
      <c r="P36" s="32">
        <v>1833.5237102731962</v>
      </c>
      <c r="Q36" s="32">
        <v>1746.0437636292752</v>
      </c>
      <c r="R36" s="32">
        <v>1659.1311082710911</v>
      </c>
      <c r="S36" s="32">
        <v>1571.9993816997126</v>
      </c>
      <c r="T36" s="32">
        <v>1484.5510661775279</v>
      </c>
      <c r="U36" s="32">
        <v>1396.6273824992738</v>
      </c>
      <c r="V36" s="32">
        <v>1308.2359985459718</v>
      </c>
      <c r="W36" s="32">
        <v>1219.4918644494494</v>
      </c>
      <c r="X36" s="32">
        <v>1130.4665070473663</v>
      </c>
      <c r="Y36" s="32">
        <v>1041.1817793094058</v>
      </c>
      <c r="Z36" s="32">
        <v>951.46802091058692</v>
      </c>
      <c r="AA36" s="32">
        <v>861.37495801337866</v>
      </c>
      <c r="AB36" s="32">
        <v>770.63648223118275</v>
      </c>
      <c r="AC36" s="32">
        <v>679.12233491145503</v>
      </c>
      <c r="AD36" s="32">
        <v>610.18893771163346</v>
      </c>
      <c r="AE36" s="32">
        <v>563.38934025059086</v>
      </c>
      <c r="AF36" s="32">
        <v>514.91549065836557</v>
      </c>
      <c r="AG36" s="32">
        <v>464.73672902295198</v>
      </c>
      <c r="AH36" s="32">
        <v>412.20027749467823</v>
      </c>
      <c r="AI36" s="32">
        <v>356.39856612631888</v>
      </c>
      <c r="AJ36" s="32">
        <v>295.61841877196309</v>
      </c>
      <c r="AK36" s="32">
        <v>227.17481911080546</v>
      </c>
      <c r="AL36" s="32">
        <v>145.72054917464612</v>
      </c>
      <c r="AM36" s="32">
        <v>73.739831624181591</v>
      </c>
      <c r="AN36" s="32">
        <v>104.61319724890646</v>
      </c>
      <c r="AO36" s="32">
        <v>135.53252100490278</v>
      </c>
      <c r="AP36" s="32">
        <v>166.49276158902845</v>
      </c>
      <c r="AQ36" s="32">
        <v>197.48730780039989</v>
      </c>
      <c r="AR36" s="32">
        <v>228.50623095836664</v>
      </c>
      <c r="AS36" s="32">
        <v>259.54514297712575</v>
      </c>
      <c r="AT36" s="32">
        <v>290.58782469446209</v>
      </c>
    </row>
    <row r="37" spans="1:46" ht="5.0999999999999996" customHeight="1" outlineLevel="1" thickTop="1" x14ac:dyDescent="0.2"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</row>
    <row r="38" spans="1:46" s="3" customFormat="1" ht="15" x14ac:dyDescent="0.25">
      <c r="A38" s="3" t="s">
        <v>31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4190E-D39C-4DC3-B7C9-2E445940EC6C}">
  <sheetPr>
    <tabColor theme="0" tint="-0.499984740745262"/>
    <outlinePr summaryBelow="0"/>
  </sheetPr>
  <dimension ref="A1:BV158"/>
  <sheetViews>
    <sheetView showGridLines="0" zoomScaleNormal="100" workbookViewId="0">
      <pane xSplit="4" ySplit="8" topLeftCell="E9" activePane="bottomRight" state="frozen"/>
      <selection pane="topRight"/>
      <selection pane="bottomLeft"/>
      <selection pane="bottomRight"/>
    </sheetView>
  </sheetViews>
  <sheetFormatPr defaultColWidth="0" defaultRowHeight="12.75" outlineLevelRow="1" x14ac:dyDescent="0.2"/>
  <cols>
    <col min="1" max="2" width="2" customWidth="1"/>
    <col min="3" max="3" width="1.85546875" customWidth="1"/>
    <col min="4" max="4" width="4" customWidth="1"/>
    <col min="5" max="5" width="38.42578125" bestFit="1" customWidth="1"/>
    <col min="6" max="6" width="17.7109375" bestFit="1" customWidth="1"/>
    <col min="7" max="14" width="10.5703125" customWidth="1"/>
    <col min="15" max="15" width="1.5703125" customWidth="1"/>
    <col min="16" max="16" width="10.5703125" customWidth="1"/>
    <col min="17" max="68" width="10.5703125" hidden="1" customWidth="1"/>
    <col min="69" max="69" width="4.7109375" hidden="1" customWidth="1"/>
    <col min="70" max="74" width="0" hidden="1" customWidth="1"/>
    <col min="75" max="16384" width="9.140625" hidden="1"/>
  </cols>
  <sheetData>
    <row r="1" spans="1:14" s="1" customFormat="1" ht="18" x14ac:dyDescent="0.25">
      <c r="A1" s="1" t="str" cm="1">
        <f t="array" aca="1" ref="A1" ca="1">_xlfn.TEXTAFTER(CELL("filename",A1),"]")</f>
        <v>Demand</v>
      </c>
    </row>
    <row r="2" spans="1:14" s="3" customFormat="1" ht="15" x14ac:dyDescent="0.25">
      <c r="A2" s="3" t="str">
        <f>Cover!A1</f>
        <v>DBP Future of Gas AA6 Proposal</v>
      </c>
    </row>
    <row r="4" spans="1:14" x14ac:dyDescent="0.2">
      <c r="I4" s="60" t="s">
        <v>34</v>
      </c>
      <c r="J4" s="59"/>
      <c r="K4" s="59"/>
    </row>
    <row r="5" spans="1:14" x14ac:dyDescent="0.2">
      <c r="I5" s="5">
        <v>1</v>
      </c>
      <c r="J5" s="5">
        <f>I5+1</f>
        <v>2</v>
      </c>
      <c r="K5" s="5">
        <f>J5+1</f>
        <v>3</v>
      </c>
    </row>
    <row r="6" spans="1:14" x14ac:dyDescent="0.2">
      <c r="I6" s="14" t="s">
        <v>25</v>
      </c>
      <c r="J6" s="14" t="s">
        <v>29</v>
      </c>
      <c r="K6" s="14" t="s">
        <v>30</v>
      </c>
    </row>
    <row r="7" spans="1:14" x14ac:dyDescent="0.2">
      <c r="F7" s="8"/>
      <c r="G7" s="34" t="s">
        <v>35</v>
      </c>
      <c r="H7" s="33"/>
      <c r="I7" s="33"/>
      <c r="J7" s="33"/>
      <c r="K7" s="33"/>
      <c r="L7" s="33"/>
      <c r="M7" s="33"/>
      <c r="N7" s="33"/>
    </row>
    <row r="8" spans="1:14" x14ac:dyDescent="0.2">
      <c r="F8" s="5" t="s">
        <v>36</v>
      </c>
      <c r="G8" s="5">
        <v>2031</v>
      </c>
      <c r="H8" s="5">
        <v>2036</v>
      </c>
      <c r="I8" s="5">
        <v>2041</v>
      </c>
      <c r="J8" s="5">
        <v>2046</v>
      </c>
      <c r="K8" s="5">
        <v>2051</v>
      </c>
      <c r="L8" s="5">
        <v>2056</v>
      </c>
      <c r="M8" s="5">
        <v>2061</v>
      </c>
      <c r="N8" s="5">
        <v>2066</v>
      </c>
    </row>
    <row r="10" spans="1:14" s="3" customFormat="1" ht="15" x14ac:dyDescent="0.25">
      <c r="A10" s="3" t="s">
        <v>9</v>
      </c>
    </row>
    <row r="11" spans="1:14" ht="5.0999999999999996" customHeight="1" outlineLevel="1" x14ac:dyDescent="0.2"/>
    <row r="12" spans="1:14" outlineLevel="1" x14ac:dyDescent="0.2">
      <c r="B12" s="8" t="s">
        <v>115</v>
      </c>
      <c r="G12" s="7"/>
      <c r="H12" s="7"/>
      <c r="I12" s="7"/>
      <c r="J12" s="7"/>
      <c r="K12" s="7"/>
      <c r="L12" s="7"/>
      <c r="M12" s="7"/>
      <c r="N12" s="7"/>
    </row>
    <row r="13" spans="1:14" outlineLevel="1" x14ac:dyDescent="0.2">
      <c r="E13" t="s">
        <v>116</v>
      </c>
      <c r="F13" s="15" t="s">
        <v>37</v>
      </c>
      <c r="G13" s="22">
        <v>5</v>
      </c>
      <c r="H13" s="22">
        <v>5</v>
      </c>
      <c r="I13" s="22">
        <v>5</v>
      </c>
      <c r="J13" s="22">
        <v>5</v>
      </c>
      <c r="K13" s="22">
        <v>5</v>
      </c>
      <c r="L13" s="22">
        <v>5</v>
      </c>
      <c r="M13" s="22">
        <v>5</v>
      </c>
      <c r="N13" s="22">
        <v>5</v>
      </c>
    </row>
    <row r="14" spans="1:14" outlineLevel="1" x14ac:dyDescent="0.2">
      <c r="E14" t="s">
        <v>117</v>
      </c>
      <c r="F14" s="15" t="s">
        <v>37</v>
      </c>
      <c r="G14" s="22">
        <v>10</v>
      </c>
      <c r="H14" s="22">
        <v>12</v>
      </c>
      <c r="I14" s="22">
        <v>12</v>
      </c>
      <c r="J14" s="22">
        <v>12</v>
      </c>
      <c r="K14" s="22">
        <v>12</v>
      </c>
      <c r="L14" s="22">
        <v>12</v>
      </c>
      <c r="M14" s="22">
        <v>12</v>
      </c>
      <c r="N14" s="22">
        <v>12</v>
      </c>
    </row>
    <row r="15" spans="1:14" outlineLevel="1" x14ac:dyDescent="0.2">
      <c r="E15" t="s">
        <v>118</v>
      </c>
      <c r="F15" s="15" t="s">
        <v>37</v>
      </c>
      <c r="G15" s="22">
        <v>13</v>
      </c>
      <c r="H15" s="22">
        <v>13</v>
      </c>
      <c r="I15" s="22">
        <v>17</v>
      </c>
      <c r="J15" s="22">
        <v>17</v>
      </c>
      <c r="K15" s="22">
        <v>17</v>
      </c>
      <c r="L15" s="22">
        <v>17</v>
      </c>
      <c r="M15" s="22">
        <v>17</v>
      </c>
      <c r="N15" s="22">
        <v>17</v>
      </c>
    </row>
    <row r="16" spans="1:14" ht="5.0999999999999996" customHeight="1" outlineLevel="1" x14ac:dyDescent="0.2">
      <c r="G16" s="7"/>
      <c r="H16" s="7"/>
      <c r="I16" s="7"/>
      <c r="J16" s="7"/>
      <c r="K16" s="7"/>
      <c r="L16" s="7"/>
      <c r="M16" s="7"/>
      <c r="N16" s="7"/>
    </row>
    <row r="17" spans="2:14" outlineLevel="1" x14ac:dyDescent="0.2">
      <c r="B17" s="8" t="s">
        <v>124</v>
      </c>
      <c r="G17" s="7"/>
      <c r="H17" s="7"/>
      <c r="I17" s="7"/>
      <c r="J17" s="7"/>
      <c r="K17" s="7"/>
      <c r="L17" s="7"/>
      <c r="M17" s="7"/>
      <c r="N17" s="7"/>
    </row>
    <row r="18" spans="2:14" outlineLevel="1" x14ac:dyDescent="0.2">
      <c r="E18" t="s">
        <v>119</v>
      </c>
      <c r="F18" s="15" t="s">
        <v>38</v>
      </c>
      <c r="G18" s="22">
        <v>97</v>
      </c>
      <c r="H18" s="22">
        <v>95</v>
      </c>
      <c r="I18" s="22">
        <v>123</v>
      </c>
      <c r="J18" s="22">
        <v>161</v>
      </c>
      <c r="K18" s="22">
        <v>198</v>
      </c>
      <c r="L18" s="22">
        <v>198</v>
      </c>
      <c r="M18" s="22">
        <v>198</v>
      </c>
      <c r="N18" s="22">
        <v>198</v>
      </c>
    </row>
    <row r="19" spans="2:14" outlineLevel="1" x14ac:dyDescent="0.2">
      <c r="E19" t="s">
        <v>120</v>
      </c>
      <c r="F19" s="15" t="s">
        <v>38</v>
      </c>
      <c r="G19" s="22">
        <v>114</v>
      </c>
      <c r="H19" s="22">
        <v>169</v>
      </c>
      <c r="I19" s="22">
        <v>236</v>
      </c>
      <c r="J19" s="22">
        <v>325</v>
      </c>
      <c r="K19" s="22">
        <v>420</v>
      </c>
      <c r="L19" s="22">
        <v>420</v>
      </c>
      <c r="M19" s="22">
        <v>420</v>
      </c>
      <c r="N19" s="22">
        <v>420</v>
      </c>
    </row>
    <row r="20" spans="2:14" ht="5.0999999999999996" customHeight="1" outlineLevel="1" x14ac:dyDescent="0.2">
      <c r="G20" s="7"/>
      <c r="H20" s="7"/>
      <c r="I20" s="7"/>
      <c r="J20" s="7"/>
      <c r="K20" s="7"/>
      <c r="L20" s="7"/>
      <c r="M20" s="7"/>
      <c r="N20" s="7"/>
    </row>
    <row r="21" spans="2:14" outlineLevel="1" x14ac:dyDescent="0.2">
      <c r="B21" s="8" t="s">
        <v>39</v>
      </c>
    </row>
    <row r="22" spans="2:14" outlineLevel="1" x14ac:dyDescent="0.2">
      <c r="E22" t="s">
        <v>121</v>
      </c>
      <c r="F22" s="15" t="s">
        <v>40</v>
      </c>
      <c r="G22" s="23">
        <v>0</v>
      </c>
      <c r="H22" s="23">
        <v>1</v>
      </c>
      <c r="I22" s="23">
        <v>1</v>
      </c>
      <c r="J22" s="23">
        <v>1</v>
      </c>
      <c r="K22" s="23">
        <v>1</v>
      </c>
      <c r="L22" s="23">
        <v>1</v>
      </c>
      <c r="M22" s="23">
        <v>1</v>
      </c>
      <c r="N22" s="23">
        <v>1</v>
      </c>
    </row>
    <row r="23" spans="2:14" outlineLevel="1" x14ac:dyDescent="0.2">
      <c r="E23" t="s">
        <v>122</v>
      </c>
      <c r="F23" s="15" t="s">
        <v>40</v>
      </c>
      <c r="G23" s="23">
        <v>0</v>
      </c>
      <c r="H23" s="23">
        <v>0</v>
      </c>
      <c r="I23" s="23">
        <v>1</v>
      </c>
      <c r="J23" s="23">
        <v>1</v>
      </c>
      <c r="K23" s="23">
        <v>1</v>
      </c>
      <c r="L23" s="23">
        <v>1</v>
      </c>
      <c r="M23" s="23">
        <v>1</v>
      </c>
      <c r="N23" s="23">
        <v>1</v>
      </c>
    </row>
    <row r="24" spans="2:14" ht="5.0999999999999996" customHeight="1" outlineLevel="1" x14ac:dyDescent="0.2"/>
    <row r="25" spans="2:14" outlineLevel="1" x14ac:dyDescent="0.2">
      <c r="B25" s="8" t="s">
        <v>41</v>
      </c>
    </row>
    <row r="26" spans="2:14" outlineLevel="1" x14ac:dyDescent="0.2">
      <c r="E26" t="s">
        <v>123</v>
      </c>
      <c r="F26" s="15" t="s">
        <v>40</v>
      </c>
      <c r="G26" s="23">
        <v>1</v>
      </c>
      <c r="H26" s="23">
        <v>1</v>
      </c>
      <c r="I26" s="23">
        <v>1</v>
      </c>
      <c r="J26" s="23">
        <v>1</v>
      </c>
      <c r="K26" s="23">
        <v>1</v>
      </c>
      <c r="L26" s="23">
        <v>1</v>
      </c>
      <c r="M26" s="23">
        <v>1</v>
      </c>
      <c r="N26" s="23">
        <v>1</v>
      </c>
    </row>
    <row r="27" spans="2:14" ht="5.0999999999999996" customHeight="1" outlineLevel="1" x14ac:dyDescent="0.2"/>
    <row r="28" spans="2:14" outlineLevel="1" x14ac:dyDescent="0.2">
      <c r="B28" s="8" t="s">
        <v>125</v>
      </c>
    </row>
    <row r="29" spans="2:14" outlineLevel="1" x14ac:dyDescent="0.2">
      <c r="E29" t="s">
        <v>123</v>
      </c>
      <c r="F29" s="15" t="s">
        <v>40</v>
      </c>
      <c r="G29" s="23">
        <v>0</v>
      </c>
      <c r="H29" s="23">
        <v>0</v>
      </c>
      <c r="I29" s="23">
        <v>1</v>
      </c>
      <c r="J29" s="23">
        <v>1</v>
      </c>
      <c r="K29" s="23">
        <v>1</v>
      </c>
      <c r="L29" s="23">
        <v>1</v>
      </c>
      <c r="M29" s="23">
        <v>1</v>
      </c>
      <c r="N29" s="23">
        <v>1</v>
      </c>
    </row>
    <row r="30" spans="2:14" ht="5.0999999999999996" customHeight="1" outlineLevel="1" x14ac:dyDescent="0.2"/>
    <row r="31" spans="2:14" outlineLevel="1" x14ac:dyDescent="0.2">
      <c r="B31" s="8" t="s">
        <v>126</v>
      </c>
    </row>
    <row r="32" spans="2:14" outlineLevel="1" x14ac:dyDescent="0.2">
      <c r="E32" t="s">
        <v>42</v>
      </c>
      <c r="F32" s="15" t="s">
        <v>43</v>
      </c>
      <c r="G32" s="49">
        <v>0.215</v>
      </c>
      <c r="H32" s="49">
        <v>0.188</v>
      </c>
      <c r="I32" s="49">
        <v>0.17699999999999999</v>
      </c>
      <c r="J32" s="49">
        <v>0.16300000000000001</v>
      </c>
      <c r="K32" s="49">
        <v>0.153</v>
      </c>
      <c r="L32" s="49">
        <v>0.14299999999999999</v>
      </c>
      <c r="M32" s="49">
        <v>0.13299999999999998</v>
      </c>
      <c r="N32" s="49">
        <v>0.12299999999999998</v>
      </c>
    </row>
    <row r="33" spans="2:14" ht="5.0999999999999996" customHeight="1" outlineLevel="1" x14ac:dyDescent="0.2"/>
    <row r="34" spans="2:14" outlineLevel="1" x14ac:dyDescent="0.2">
      <c r="B34" s="8" t="s">
        <v>44</v>
      </c>
      <c r="E34" s="9"/>
    </row>
    <row r="35" spans="2:14" outlineLevel="1" x14ac:dyDescent="0.2">
      <c r="C35" s="10" t="s">
        <v>25</v>
      </c>
      <c r="G35" s="7"/>
      <c r="H35" s="7"/>
      <c r="I35" s="7"/>
      <c r="J35" s="7"/>
      <c r="K35" s="7"/>
      <c r="L35" s="7"/>
      <c r="M35" s="7"/>
      <c r="N35" s="7"/>
    </row>
    <row r="36" spans="2:14" outlineLevel="1" x14ac:dyDescent="0.2">
      <c r="E36" t="s">
        <v>128</v>
      </c>
      <c r="F36" s="15" t="s">
        <v>45</v>
      </c>
      <c r="G36" s="25">
        <v>0.38</v>
      </c>
      <c r="H36" s="25">
        <v>0.41</v>
      </c>
      <c r="I36" s="25">
        <v>0.45</v>
      </c>
      <c r="J36" s="25">
        <v>0.48</v>
      </c>
      <c r="K36" s="25">
        <v>0.49</v>
      </c>
      <c r="L36" s="25">
        <v>0.49</v>
      </c>
      <c r="M36" s="25">
        <v>0.49</v>
      </c>
      <c r="N36" s="25">
        <v>0.49</v>
      </c>
    </row>
    <row r="37" spans="2:14" outlineLevel="1" x14ac:dyDescent="0.2">
      <c r="E37" t="s">
        <v>129</v>
      </c>
      <c r="F37" s="15" t="s">
        <v>45</v>
      </c>
      <c r="G37" s="25">
        <v>0.21</v>
      </c>
      <c r="H37" s="25">
        <v>0.23</v>
      </c>
      <c r="I37" s="25">
        <v>0.22</v>
      </c>
      <c r="J37" s="25">
        <v>0.22</v>
      </c>
      <c r="K37" s="25">
        <v>0.22</v>
      </c>
      <c r="L37" s="25">
        <v>0.22</v>
      </c>
      <c r="M37" s="25">
        <v>0.22</v>
      </c>
      <c r="N37" s="25">
        <v>0.22</v>
      </c>
    </row>
    <row r="38" spans="2:14" outlineLevel="1" x14ac:dyDescent="0.2">
      <c r="E38" t="s">
        <v>130</v>
      </c>
      <c r="F38" s="15" t="s">
        <v>45</v>
      </c>
      <c r="G38" s="25">
        <v>0.59</v>
      </c>
      <c r="H38" s="25">
        <v>0.64</v>
      </c>
      <c r="I38" s="25">
        <v>0.67</v>
      </c>
      <c r="J38" s="25">
        <v>0.7</v>
      </c>
      <c r="K38" s="25">
        <v>0.71</v>
      </c>
      <c r="L38" s="25">
        <v>0.71</v>
      </c>
      <c r="M38" s="25">
        <v>0.71</v>
      </c>
      <c r="N38" s="25">
        <v>0.71</v>
      </c>
    </row>
    <row r="39" spans="2:14" outlineLevel="1" x14ac:dyDescent="0.2">
      <c r="E39" t="s">
        <v>46</v>
      </c>
      <c r="F39" s="15" t="s">
        <v>47</v>
      </c>
      <c r="G39" s="22">
        <v>90.55</v>
      </c>
      <c r="H39" s="22">
        <v>85.210717340960372</v>
      </c>
      <c r="I39" s="22">
        <v>79.580677648677693</v>
      </c>
      <c r="J39" s="22">
        <v>78.945698962317493</v>
      </c>
      <c r="K39" s="22">
        <v>77.241484513752368</v>
      </c>
      <c r="L39" s="22">
        <v>77.241484513752368</v>
      </c>
      <c r="M39" s="22">
        <v>77.241484513752368</v>
      </c>
      <c r="N39" s="22">
        <v>77.241484513752368</v>
      </c>
    </row>
    <row r="40" spans="2:14" outlineLevel="1" x14ac:dyDescent="0.2">
      <c r="E40" t="s">
        <v>131</v>
      </c>
      <c r="F40" s="15" t="s">
        <v>45</v>
      </c>
      <c r="G40" s="25">
        <v>0.41</v>
      </c>
      <c r="H40" s="25">
        <v>0.36</v>
      </c>
      <c r="I40" s="25">
        <v>0.33</v>
      </c>
      <c r="J40" s="25">
        <v>0.3</v>
      </c>
      <c r="K40" s="25">
        <v>0.28999999999999998</v>
      </c>
      <c r="L40" s="25">
        <v>0.28999999999999998</v>
      </c>
      <c r="M40" s="25">
        <v>0.28999999999999998</v>
      </c>
      <c r="N40" s="25">
        <v>0.28999999999999998</v>
      </c>
    </row>
    <row r="41" spans="2:14" outlineLevel="1" x14ac:dyDescent="0.2">
      <c r="D41" s="9" t="s">
        <v>127</v>
      </c>
      <c r="G41" s="11"/>
      <c r="H41" s="11"/>
      <c r="I41" s="11"/>
      <c r="J41" s="11"/>
      <c r="K41" s="11"/>
      <c r="L41" s="11"/>
      <c r="M41" s="11"/>
      <c r="N41" s="11"/>
    </row>
    <row r="42" spans="2:14" outlineLevel="1" x14ac:dyDescent="0.2">
      <c r="E42" t="s">
        <v>48</v>
      </c>
      <c r="F42" s="15" t="s">
        <v>47</v>
      </c>
      <c r="G42" s="22">
        <v>123.61211700986227</v>
      </c>
      <c r="H42" s="22">
        <v>112.74276257288416</v>
      </c>
      <c r="I42" s="22">
        <v>114.1937188895759</v>
      </c>
      <c r="J42" s="22">
        <v>119.75973440977465</v>
      </c>
      <c r="K42" s="22">
        <v>123.63710397046459</v>
      </c>
      <c r="L42" s="22">
        <v>123.00867611440732</v>
      </c>
      <c r="M42" s="22">
        <v>122.22743407424412</v>
      </c>
      <c r="N42" s="22">
        <v>121.61242853031294</v>
      </c>
    </row>
    <row r="43" spans="2:14" outlineLevel="1" x14ac:dyDescent="0.2">
      <c r="E43" t="s">
        <v>49</v>
      </c>
      <c r="F43" s="15" t="s">
        <v>50</v>
      </c>
      <c r="G43" s="26">
        <v>230.28756999999999</v>
      </c>
      <c r="H43" s="26">
        <v>202.20372</v>
      </c>
      <c r="I43" s="26">
        <v>185.35341000000003</v>
      </c>
      <c r="J43" s="26">
        <v>168.50309999999999</v>
      </c>
      <c r="K43" s="26">
        <v>162.88632999999999</v>
      </c>
      <c r="L43" s="26">
        <v>162.88632999999999</v>
      </c>
      <c r="M43" s="26">
        <v>162.88632999999999</v>
      </c>
      <c r="N43" s="26">
        <v>162.88632999999999</v>
      </c>
    </row>
    <row r="44" spans="2:14" outlineLevel="1" x14ac:dyDescent="0.2">
      <c r="E44" t="s">
        <v>65</v>
      </c>
      <c r="F44" s="15" t="s">
        <v>51</v>
      </c>
      <c r="G44" s="23">
        <v>628.1918845807628</v>
      </c>
      <c r="H44" s="23">
        <v>682.00667762524824</v>
      </c>
      <c r="I44" s="23">
        <v>741.4030747211342</v>
      </c>
      <c r="J44" s="23">
        <v>794.09561954286778</v>
      </c>
      <c r="K44" s="23">
        <v>814.40815437159176</v>
      </c>
      <c r="L44" s="23">
        <v>814.40815437159176</v>
      </c>
      <c r="M44" s="23">
        <v>814.40815437159176</v>
      </c>
      <c r="N44" s="23">
        <v>814.40815437159176</v>
      </c>
    </row>
    <row r="45" spans="2:14" outlineLevel="1" x14ac:dyDescent="0.2">
      <c r="E45" t="s">
        <v>66</v>
      </c>
      <c r="F45" s="15" t="s">
        <v>51</v>
      </c>
      <c r="G45" s="23">
        <v>398.55763962751723</v>
      </c>
      <c r="H45" s="23">
        <v>409.6280658374838</v>
      </c>
      <c r="I45" s="23">
        <v>431.39602078737482</v>
      </c>
      <c r="J45" s="23">
        <v>447.69658240848906</v>
      </c>
      <c r="K45" s="23">
        <v>454.67483737908498</v>
      </c>
      <c r="L45" s="23">
        <v>454.67483737908498</v>
      </c>
      <c r="M45" s="23">
        <v>454.67483737908498</v>
      </c>
      <c r="N45" s="23">
        <v>454.67483737908498</v>
      </c>
    </row>
    <row r="46" spans="2:14" outlineLevel="1" x14ac:dyDescent="0.2">
      <c r="C46" s="10" t="s">
        <v>29</v>
      </c>
    </row>
    <row r="47" spans="2:14" outlineLevel="1" x14ac:dyDescent="0.2">
      <c r="E47" t="str">
        <f>E36</f>
        <v>Large scale renewables percentage (energy)</v>
      </c>
      <c r="F47" s="15" t="str">
        <f>F36</f>
        <v>%</v>
      </c>
      <c r="G47" s="25">
        <v>0.45</v>
      </c>
      <c r="H47" s="25">
        <v>0.47</v>
      </c>
      <c r="I47" s="25">
        <v>0.5</v>
      </c>
      <c r="J47" s="25">
        <v>0.54</v>
      </c>
      <c r="K47" s="25">
        <v>0.56000000000000005</v>
      </c>
      <c r="L47" s="25">
        <v>0.56000000000000005</v>
      </c>
      <c r="M47" s="25">
        <v>0.56000000000000005</v>
      </c>
      <c r="N47" s="25">
        <v>0.56000000000000005</v>
      </c>
    </row>
    <row r="48" spans="2:14" outlineLevel="1" x14ac:dyDescent="0.2">
      <c r="E48" t="str">
        <f t="shared" ref="E48:E56" si="0">E37</f>
        <v>Rooftop solar percentage (energy)</v>
      </c>
      <c r="F48" s="15" t="str">
        <f t="shared" ref="F48:F51" si="1">F37</f>
        <v>%</v>
      </c>
      <c r="G48" s="25">
        <v>0.23</v>
      </c>
      <c r="H48" s="25">
        <v>0.23</v>
      </c>
      <c r="I48" s="25">
        <v>0.23</v>
      </c>
      <c r="J48" s="25">
        <v>0.24</v>
      </c>
      <c r="K48" s="25">
        <v>0.23</v>
      </c>
      <c r="L48" s="25">
        <v>0.23</v>
      </c>
      <c r="M48" s="25">
        <v>0.23</v>
      </c>
      <c r="N48" s="25">
        <v>0.23</v>
      </c>
    </row>
    <row r="49" spans="3:14" outlineLevel="1" x14ac:dyDescent="0.2">
      <c r="E49" t="str">
        <f t="shared" si="0"/>
        <v>Total renewables percentage (energy)</v>
      </c>
      <c r="F49" s="15" t="str">
        <f t="shared" si="1"/>
        <v>%</v>
      </c>
      <c r="G49" s="25">
        <v>0.68</v>
      </c>
      <c r="H49" s="25">
        <v>0.7</v>
      </c>
      <c r="I49" s="25">
        <v>0.73</v>
      </c>
      <c r="J49" s="25">
        <v>0.78</v>
      </c>
      <c r="K49" s="25">
        <v>0.79</v>
      </c>
      <c r="L49" s="25">
        <v>0.79</v>
      </c>
      <c r="M49" s="25">
        <v>0.79</v>
      </c>
      <c r="N49" s="25">
        <v>0.79</v>
      </c>
    </row>
    <row r="50" spans="3:14" outlineLevel="1" x14ac:dyDescent="0.2">
      <c r="E50" t="str">
        <f t="shared" si="0"/>
        <v>VRE Cost at Total Renewables %</v>
      </c>
      <c r="F50" s="15" t="str">
        <f t="shared" si="1"/>
        <v>$/MWh</v>
      </c>
      <c r="G50" s="22">
        <v>94.6</v>
      </c>
      <c r="H50" s="22">
        <v>88.519960307717326</v>
      </c>
      <c r="I50" s="22">
        <v>84.069786347429556</v>
      </c>
      <c r="J50" s="22">
        <v>85.878882089852141</v>
      </c>
      <c r="K50" s="22">
        <v>84.361542150168603</v>
      </c>
      <c r="L50" s="22">
        <v>84.361542150168603</v>
      </c>
      <c r="M50" s="22">
        <v>84.361542150168603</v>
      </c>
      <c r="N50" s="22">
        <v>84.361542150168603</v>
      </c>
    </row>
    <row r="51" spans="3:14" outlineLevel="1" x14ac:dyDescent="0.2">
      <c r="E51" t="str">
        <f t="shared" si="0"/>
        <v>Gas generation percentage (energy)</v>
      </c>
      <c r="F51" s="15" t="str">
        <f t="shared" si="1"/>
        <v>%</v>
      </c>
      <c r="G51" s="25">
        <v>0.32</v>
      </c>
      <c r="H51" s="25">
        <v>0.3</v>
      </c>
      <c r="I51" s="25">
        <v>0.27</v>
      </c>
      <c r="J51" s="25">
        <v>0.22</v>
      </c>
      <c r="K51" s="25">
        <v>0.21</v>
      </c>
      <c r="L51" s="25">
        <v>0.21</v>
      </c>
      <c r="M51" s="25">
        <v>0.21</v>
      </c>
      <c r="N51" s="25">
        <v>0.21</v>
      </c>
    </row>
    <row r="52" spans="3:14" outlineLevel="1" x14ac:dyDescent="0.2">
      <c r="D52" s="9" t="str">
        <f>D41</f>
        <v>Output</v>
      </c>
      <c r="G52" s="11"/>
      <c r="H52" s="11"/>
      <c r="I52" s="11"/>
      <c r="J52" s="11"/>
      <c r="K52" s="11"/>
      <c r="L52" s="11"/>
      <c r="M52" s="11"/>
      <c r="N52" s="11"/>
    </row>
    <row r="53" spans="3:14" outlineLevel="1" x14ac:dyDescent="0.2">
      <c r="E53" t="str">
        <f t="shared" si="0"/>
        <v>Electricty Costs</v>
      </c>
      <c r="F53" s="15" t="str">
        <f>F42</f>
        <v>$/MWh</v>
      </c>
      <c r="G53" s="22">
        <v>118.5675547394047</v>
      </c>
      <c r="H53" s="22">
        <v>110.97635506386916</v>
      </c>
      <c r="I53" s="22">
        <v>111.62050458544556</v>
      </c>
      <c r="J53" s="22">
        <v>115.15618219428579</v>
      </c>
      <c r="K53" s="22">
        <v>117.98606042248217</v>
      </c>
      <c r="L53" s="22">
        <v>117.53099197499242</v>
      </c>
      <c r="M53" s="22">
        <v>116.96526498039148</v>
      </c>
      <c r="N53" s="22">
        <v>116.51991613823441</v>
      </c>
    </row>
    <row r="54" spans="3:14" outlineLevel="1" x14ac:dyDescent="0.2">
      <c r="E54" t="str">
        <f t="shared" si="0"/>
        <v>Emissions Intensity</v>
      </c>
      <c r="F54" s="15" t="str">
        <f t="shared" ref="F54:F56" si="2">F43</f>
        <v>kg CO2/MWh</v>
      </c>
      <c r="G54" s="26">
        <v>179.73664000000002</v>
      </c>
      <c r="H54" s="26">
        <v>168.50309999999999</v>
      </c>
      <c r="I54" s="26">
        <v>151.65279000000001</v>
      </c>
      <c r="J54" s="26">
        <v>123.56894000000001</v>
      </c>
      <c r="K54" s="26">
        <v>117.95217</v>
      </c>
      <c r="L54" s="26">
        <v>117.95217</v>
      </c>
      <c r="M54" s="26">
        <v>117.95217</v>
      </c>
      <c r="N54" s="26">
        <v>117.95217</v>
      </c>
    </row>
    <row r="55" spans="3:14" outlineLevel="1" x14ac:dyDescent="0.2">
      <c r="E55" t="str">
        <f t="shared" si="0"/>
        <v>GPG Capacity</v>
      </c>
      <c r="F55" s="15" t="str">
        <f t="shared" si="2"/>
        <v>TJ/day</v>
      </c>
      <c r="G55" s="23">
        <v>528.74261623534733</v>
      </c>
      <c r="H55" s="23">
        <v>578.84609711849373</v>
      </c>
      <c r="I55" s="23">
        <v>617.10283768673753</v>
      </c>
      <c r="J55" s="23">
        <v>607.33733928464312</v>
      </c>
      <c r="K55" s="23">
        <v>605.85261489690674</v>
      </c>
      <c r="L55" s="23">
        <v>605.85261489690674</v>
      </c>
      <c r="M55" s="23">
        <v>605.85261489690674</v>
      </c>
      <c r="N55" s="23">
        <v>605.85261489690674</v>
      </c>
    </row>
    <row r="56" spans="3:14" outlineLevel="1" x14ac:dyDescent="0.2">
      <c r="E56" t="str">
        <f t="shared" si="0"/>
        <v>GPG Throughput</v>
      </c>
      <c r="F56" s="15" t="str">
        <f t="shared" si="2"/>
        <v>TJ/day</v>
      </c>
      <c r="G56" s="23">
        <v>318.49507580682302</v>
      </c>
      <c r="H56" s="23">
        <v>334.81928917170524</v>
      </c>
      <c r="I56" s="23">
        <v>347.50607677220438</v>
      </c>
      <c r="J56" s="23">
        <v>332.72291832942125</v>
      </c>
      <c r="K56" s="23">
        <v>328.8325215629863</v>
      </c>
      <c r="L56" s="23">
        <v>328.8325215629863</v>
      </c>
      <c r="M56" s="23">
        <v>328.8325215629863</v>
      </c>
      <c r="N56" s="23">
        <v>328.8325215629863</v>
      </c>
    </row>
    <row r="57" spans="3:14" outlineLevel="1" x14ac:dyDescent="0.2">
      <c r="C57" s="10" t="s">
        <v>30</v>
      </c>
    </row>
    <row r="58" spans="3:14" outlineLevel="1" x14ac:dyDescent="0.2">
      <c r="E58" t="str">
        <f>E47</f>
        <v>Large scale renewables percentage (energy)</v>
      </c>
      <c r="F58" s="15" t="str">
        <f>F47</f>
        <v>%</v>
      </c>
      <c r="G58" s="25">
        <v>0.48</v>
      </c>
      <c r="H58" s="25">
        <v>0.5</v>
      </c>
      <c r="I58" s="25">
        <v>0.63</v>
      </c>
      <c r="J58" s="25">
        <v>0.66</v>
      </c>
      <c r="K58" s="25">
        <v>0.67</v>
      </c>
      <c r="L58" s="25">
        <v>0.67</v>
      </c>
      <c r="M58" s="25">
        <v>0.67</v>
      </c>
      <c r="N58" s="25">
        <v>0.67</v>
      </c>
    </row>
    <row r="59" spans="3:14" outlineLevel="1" x14ac:dyDescent="0.2">
      <c r="E59" t="str">
        <f t="shared" ref="E59:E67" si="3">E48</f>
        <v>Rooftop solar percentage (energy)</v>
      </c>
      <c r="F59" s="15" t="str">
        <f t="shared" ref="F59:F62" si="4">F48</f>
        <v>%</v>
      </c>
      <c r="G59" s="25">
        <v>0.23</v>
      </c>
      <c r="H59" s="25">
        <v>0.24</v>
      </c>
      <c r="I59" s="25">
        <v>0.23</v>
      </c>
      <c r="J59" s="25">
        <v>0.24</v>
      </c>
      <c r="K59" s="25">
        <v>0.24</v>
      </c>
      <c r="L59" s="25">
        <v>0.24</v>
      </c>
      <c r="M59" s="25">
        <v>0.24</v>
      </c>
      <c r="N59" s="25">
        <v>0.24</v>
      </c>
    </row>
    <row r="60" spans="3:14" outlineLevel="1" x14ac:dyDescent="0.2">
      <c r="E60" t="str">
        <f t="shared" si="3"/>
        <v>Total renewables percentage (energy)</v>
      </c>
      <c r="F60" s="15" t="str">
        <f t="shared" si="4"/>
        <v>%</v>
      </c>
      <c r="G60" s="25">
        <v>0.71</v>
      </c>
      <c r="H60" s="25">
        <v>0.74</v>
      </c>
      <c r="I60" s="25">
        <v>0.86</v>
      </c>
      <c r="J60" s="25">
        <v>0.9</v>
      </c>
      <c r="K60" s="25">
        <v>0.91</v>
      </c>
      <c r="L60" s="25">
        <v>0.91</v>
      </c>
      <c r="M60" s="25">
        <v>0.91</v>
      </c>
      <c r="N60" s="25">
        <v>0.91</v>
      </c>
    </row>
    <row r="61" spans="3:14" outlineLevel="1" x14ac:dyDescent="0.2">
      <c r="E61" t="str">
        <f t="shared" si="3"/>
        <v>VRE Cost at Total Renewables %</v>
      </c>
      <c r="F61" s="15" t="str">
        <f t="shared" si="4"/>
        <v>$/MWh</v>
      </c>
      <c r="G61" s="22">
        <v>96.1</v>
      </c>
      <c r="H61" s="22">
        <v>91.406537462380598</v>
      </c>
      <c r="I61" s="22">
        <v>107.80495588883372</v>
      </c>
      <c r="J61" s="22">
        <v>110.55760416666666</v>
      </c>
      <c r="K61" s="22">
        <v>110.45865756452794</v>
      </c>
      <c r="L61" s="22">
        <v>110.45865756452794</v>
      </c>
      <c r="M61" s="22">
        <v>110.45865756452794</v>
      </c>
      <c r="N61" s="22">
        <v>110.45865756452794</v>
      </c>
    </row>
    <row r="62" spans="3:14" outlineLevel="1" x14ac:dyDescent="0.2">
      <c r="E62" t="str">
        <f t="shared" si="3"/>
        <v>Gas generation percentage (energy)</v>
      </c>
      <c r="F62" s="15" t="str">
        <f t="shared" si="4"/>
        <v>%</v>
      </c>
      <c r="G62" s="25">
        <v>0.28999999999999998</v>
      </c>
      <c r="H62" s="25">
        <v>0.26</v>
      </c>
      <c r="I62" s="25">
        <v>0.14000000000000001</v>
      </c>
      <c r="J62" s="25">
        <v>0.1</v>
      </c>
      <c r="K62" s="25">
        <v>0.09</v>
      </c>
      <c r="L62" s="25">
        <v>0.09</v>
      </c>
      <c r="M62" s="25">
        <v>0.09</v>
      </c>
      <c r="N62" s="25">
        <v>0.09</v>
      </c>
    </row>
    <row r="63" spans="3:14" outlineLevel="1" x14ac:dyDescent="0.2">
      <c r="D63" s="9" t="str">
        <f>D52</f>
        <v>Output</v>
      </c>
      <c r="G63" s="11"/>
      <c r="H63" s="11"/>
      <c r="I63" s="11"/>
      <c r="J63" s="11"/>
      <c r="K63" s="11"/>
      <c r="L63" s="11"/>
      <c r="M63" s="11"/>
      <c r="N63" s="11"/>
    </row>
    <row r="64" spans="3:14" outlineLevel="1" x14ac:dyDescent="0.2">
      <c r="E64" t="str">
        <f t="shared" si="3"/>
        <v>Electricty Costs</v>
      </c>
      <c r="F64" s="15" t="str">
        <f>F53</f>
        <v>$/MWh</v>
      </c>
      <c r="G64" s="22">
        <v>117.45703398258549</v>
      </c>
      <c r="H64" s="22">
        <v>109.85231262120004</v>
      </c>
      <c r="I64" s="22">
        <v>117.57632812715897</v>
      </c>
      <c r="J64" s="22">
        <v>120.92328505262074</v>
      </c>
      <c r="K64" s="22">
        <v>121.98312777611417</v>
      </c>
      <c r="L64" s="22">
        <v>121.78809844147573</v>
      </c>
      <c r="M64" s="22">
        <v>121.54564401521817</v>
      </c>
      <c r="N64" s="22">
        <v>121.35478022572228</v>
      </c>
    </row>
    <row r="65" spans="1:14" outlineLevel="1" x14ac:dyDescent="0.2">
      <c r="E65" t="str">
        <f t="shared" si="3"/>
        <v>Emissions Intensity</v>
      </c>
      <c r="F65" s="15" t="str">
        <f t="shared" ref="F65:F67" si="5">F54</f>
        <v>kg CO2/MWh</v>
      </c>
      <c r="G65" s="26">
        <v>162.88632999999999</v>
      </c>
      <c r="H65" s="26">
        <v>146.03602000000001</v>
      </c>
      <c r="I65" s="26">
        <v>78.634780000000006</v>
      </c>
      <c r="J65" s="26">
        <v>56.167700000000004</v>
      </c>
      <c r="K65" s="26">
        <v>50.550930000000001</v>
      </c>
      <c r="L65" s="26">
        <v>50.550930000000001</v>
      </c>
      <c r="M65" s="26">
        <v>50.550930000000001</v>
      </c>
      <c r="N65" s="26">
        <v>50.550930000000001</v>
      </c>
    </row>
    <row r="66" spans="1:14" outlineLevel="1" x14ac:dyDescent="0.2">
      <c r="E66" t="str">
        <f t="shared" si="3"/>
        <v>GPG Capacity</v>
      </c>
      <c r="F66" s="15" t="str">
        <f t="shared" si="5"/>
        <v>TJ/day</v>
      </c>
      <c r="G66" s="23">
        <v>541.88169382995341</v>
      </c>
      <c r="H66" s="23">
        <v>571.46571129009203</v>
      </c>
      <c r="I66" s="23">
        <v>490.46201749093598</v>
      </c>
      <c r="J66" s="23">
        <v>471.12089726961233</v>
      </c>
      <c r="K66" s="23">
        <v>466.54212583369321</v>
      </c>
      <c r="L66" s="23">
        <v>466.54212583369321</v>
      </c>
      <c r="M66" s="23">
        <v>466.54212583369321</v>
      </c>
      <c r="N66" s="23">
        <v>466.54212583369321</v>
      </c>
    </row>
    <row r="67" spans="1:14" outlineLevel="1" x14ac:dyDescent="0.2">
      <c r="E67" t="str">
        <f t="shared" si="3"/>
        <v>GPG Throughput</v>
      </c>
      <c r="F67" s="15" t="str">
        <f t="shared" si="5"/>
        <v>TJ/day</v>
      </c>
      <c r="G67" s="23">
        <v>286.309712950468</v>
      </c>
      <c r="H67" s="23">
        <v>271.64670343182041</v>
      </c>
      <c r="I67" s="23">
        <v>178.2333834123057</v>
      </c>
      <c r="J67" s="23">
        <v>149.45557488199731</v>
      </c>
      <c r="K67" s="23">
        <v>145.49571853701701</v>
      </c>
      <c r="L67" s="23">
        <v>145.49571853701701</v>
      </c>
      <c r="M67" s="23">
        <v>145.49571853701701</v>
      </c>
      <c r="N67" s="23">
        <v>145.49571853701701</v>
      </c>
    </row>
    <row r="68" spans="1:14" ht="5.0999999999999996" customHeight="1" outlineLevel="1" x14ac:dyDescent="0.2"/>
    <row r="69" spans="1:14" s="3" customFormat="1" ht="15" x14ac:dyDescent="0.25">
      <c r="A69" s="3" t="s">
        <v>52</v>
      </c>
    </row>
    <row r="70" spans="1:14" ht="5.0999999999999996" customHeight="1" outlineLevel="1" x14ac:dyDescent="0.2"/>
    <row r="71" spans="1:14" outlineLevel="1" x14ac:dyDescent="0.2">
      <c r="E71" s="5" t="s">
        <v>102</v>
      </c>
      <c r="F71" s="62" t="str">
        <f>I4</f>
        <v>Scenario/Case</v>
      </c>
      <c r="G71" s="62" t="s">
        <v>54</v>
      </c>
      <c r="H71" s="62" t="s">
        <v>39</v>
      </c>
      <c r="J71" s="10" t="s">
        <v>53</v>
      </c>
    </row>
    <row r="72" spans="1:14" outlineLevel="1" x14ac:dyDescent="0.2">
      <c r="E72" s="61" t="s">
        <v>59</v>
      </c>
      <c r="F72" s="63">
        <v>1</v>
      </c>
      <c r="G72" s="63">
        <v>1</v>
      </c>
      <c r="H72" s="63">
        <v>0</v>
      </c>
      <c r="J72" s="8" t="str">
        <f>F71</f>
        <v>Scenario/Case</v>
      </c>
      <c r="L72" t="s">
        <v>132</v>
      </c>
    </row>
    <row r="73" spans="1:14" outlineLevel="1" x14ac:dyDescent="0.2">
      <c r="E73" s="61" t="s">
        <v>60</v>
      </c>
      <c r="F73" s="63">
        <v>2</v>
      </c>
      <c r="G73" s="63">
        <v>1</v>
      </c>
      <c r="H73" s="63">
        <v>0</v>
      </c>
      <c r="J73" s="8" t="s">
        <v>54</v>
      </c>
      <c r="L73" t="s">
        <v>55</v>
      </c>
    </row>
    <row r="74" spans="1:14" outlineLevel="1" x14ac:dyDescent="0.2">
      <c r="E74" s="61" t="s">
        <v>61</v>
      </c>
      <c r="F74" s="63">
        <v>3</v>
      </c>
      <c r="G74" s="63">
        <v>1</v>
      </c>
      <c r="H74" s="63">
        <v>0</v>
      </c>
      <c r="J74" s="8" t="s">
        <v>39</v>
      </c>
      <c r="L74" t="s">
        <v>79</v>
      </c>
    </row>
    <row r="75" spans="1:14" outlineLevel="1" x14ac:dyDescent="0.2">
      <c r="E75" s="61" t="s">
        <v>103</v>
      </c>
      <c r="F75" s="63">
        <v>1</v>
      </c>
      <c r="G75" s="63">
        <v>2</v>
      </c>
      <c r="H75" s="63">
        <v>0</v>
      </c>
    </row>
    <row r="76" spans="1:14" outlineLevel="1" x14ac:dyDescent="0.2">
      <c r="E76" s="61" t="s">
        <v>104</v>
      </c>
      <c r="F76" s="63">
        <v>2</v>
      </c>
      <c r="G76" s="63">
        <v>2</v>
      </c>
      <c r="H76" s="63">
        <v>0</v>
      </c>
    </row>
    <row r="77" spans="1:14" outlineLevel="1" x14ac:dyDescent="0.2">
      <c r="E77" s="61" t="s">
        <v>105</v>
      </c>
      <c r="F77" s="63">
        <v>3</v>
      </c>
      <c r="G77" s="63">
        <v>2</v>
      </c>
      <c r="H77" s="63">
        <v>0</v>
      </c>
    </row>
    <row r="78" spans="1:14" outlineLevel="1" x14ac:dyDescent="0.2">
      <c r="E78" s="61" t="s">
        <v>106</v>
      </c>
      <c r="F78" s="63">
        <v>1</v>
      </c>
      <c r="G78" s="63">
        <v>1</v>
      </c>
      <c r="H78" s="63">
        <v>1</v>
      </c>
    </row>
    <row r="79" spans="1:14" outlineLevel="1" x14ac:dyDescent="0.2">
      <c r="E79" s="61" t="s">
        <v>107</v>
      </c>
      <c r="F79" s="63">
        <v>2</v>
      </c>
      <c r="G79" s="63">
        <v>1</v>
      </c>
      <c r="H79" s="63">
        <v>1</v>
      </c>
    </row>
    <row r="80" spans="1:14" outlineLevel="1" x14ac:dyDescent="0.2">
      <c r="E80" s="61" t="s">
        <v>108</v>
      </c>
      <c r="F80" s="63">
        <v>3</v>
      </c>
      <c r="G80" s="63">
        <v>1</v>
      </c>
      <c r="H80" s="63">
        <v>1</v>
      </c>
    </row>
    <row r="81" spans="1:14" outlineLevel="1" x14ac:dyDescent="0.2">
      <c r="E81" s="61" t="s">
        <v>109</v>
      </c>
      <c r="F81" s="63">
        <v>1</v>
      </c>
      <c r="G81" s="63">
        <v>2</v>
      </c>
      <c r="H81" s="63">
        <v>1</v>
      </c>
    </row>
    <row r="82" spans="1:14" outlineLevel="1" x14ac:dyDescent="0.2">
      <c r="E82" s="61" t="s">
        <v>110</v>
      </c>
      <c r="F82" s="63">
        <v>2</v>
      </c>
      <c r="G82" s="63">
        <v>2</v>
      </c>
      <c r="H82" s="63">
        <v>1</v>
      </c>
    </row>
    <row r="83" spans="1:14" outlineLevel="1" x14ac:dyDescent="0.2">
      <c r="E83" s="61" t="s">
        <v>111</v>
      </c>
      <c r="F83" s="63">
        <v>3</v>
      </c>
      <c r="G83" s="63">
        <v>2</v>
      </c>
      <c r="H83" s="63">
        <v>1</v>
      </c>
    </row>
    <row r="84" spans="1:14" ht="5.0999999999999996" customHeight="1" outlineLevel="1" x14ac:dyDescent="0.2"/>
    <row r="85" spans="1:14" s="3" customFormat="1" ht="15" x14ac:dyDescent="0.25">
      <c r="A85" s="3" t="s">
        <v>56</v>
      </c>
    </row>
    <row r="86" spans="1:14" ht="5.0999999999999996" customHeight="1" outlineLevel="1" x14ac:dyDescent="0.2"/>
    <row r="87" spans="1:14" outlineLevel="1" x14ac:dyDescent="0.2">
      <c r="B87" s="8" t="s">
        <v>13</v>
      </c>
    </row>
    <row r="88" spans="1:14" outlineLevel="1" x14ac:dyDescent="0.2">
      <c r="E88" t="str">
        <f t="shared" ref="E88:E99" si="6">E72</f>
        <v>Simulation 1</v>
      </c>
      <c r="F88" s="15" t="s">
        <v>51</v>
      </c>
      <c r="G88" s="16">
        <v>845</v>
      </c>
      <c r="H88" s="16">
        <v>845</v>
      </c>
      <c r="I88" s="16">
        <v>845</v>
      </c>
      <c r="J88" s="16">
        <v>845</v>
      </c>
      <c r="K88" s="16">
        <v>845</v>
      </c>
      <c r="L88" s="16">
        <v>845</v>
      </c>
      <c r="M88" s="16">
        <v>845</v>
      </c>
      <c r="N88" s="16">
        <v>845</v>
      </c>
    </row>
    <row r="89" spans="1:14" outlineLevel="1" x14ac:dyDescent="0.2">
      <c r="E89" t="str">
        <f t="shared" si="6"/>
        <v>Simulation 2</v>
      </c>
      <c r="F89" s="15" t="s">
        <v>51</v>
      </c>
      <c r="G89" s="16">
        <v>840.26149701386703</v>
      </c>
      <c r="H89" s="16">
        <v>845</v>
      </c>
      <c r="I89" s="16">
        <v>845</v>
      </c>
      <c r="J89" s="16">
        <v>835.23450159790559</v>
      </c>
      <c r="K89" s="16">
        <v>833.74977721016921</v>
      </c>
      <c r="L89" s="16">
        <v>833.74977721016921</v>
      </c>
      <c r="M89" s="16">
        <v>833.74977721016921</v>
      </c>
      <c r="N89" s="16">
        <v>833.74977721016921</v>
      </c>
    </row>
    <row r="90" spans="1:14" outlineLevel="1" x14ac:dyDescent="0.2">
      <c r="E90" t="str">
        <f t="shared" si="6"/>
        <v>Simulation 3</v>
      </c>
      <c r="F90" s="15" t="s">
        <v>51</v>
      </c>
      <c r="G90" s="16">
        <v>845</v>
      </c>
      <c r="H90" s="16">
        <v>845</v>
      </c>
      <c r="I90" s="16">
        <v>762.34541110966006</v>
      </c>
      <c r="J90" s="16">
        <v>743.00429088833641</v>
      </c>
      <c r="K90" s="16">
        <v>738.42551945241735</v>
      </c>
      <c r="L90" s="16">
        <v>738.42551945241735</v>
      </c>
      <c r="M90" s="16">
        <v>738.42551945241735</v>
      </c>
      <c r="N90" s="16">
        <v>738.42551945241735</v>
      </c>
    </row>
    <row r="91" spans="1:14" outlineLevel="1" x14ac:dyDescent="0.2">
      <c r="E91" t="str">
        <f t="shared" si="6"/>
        <v>Simulation 4</v>
      </c>
      <c r="F91" s="15" t="s">
        <v>51</v>
      </c>
      <c r="G91" s="16">
        <v>845</v>
      </c>
      <c r="H91" s="16">
        <v>845</v>
      </c>
      <c r="I91" s="16">
        <v>845</v>
      </c>
      <c r="J91" s="16">
        <v>845</v>
      </c>
      <c r="K91" s="16">
        <v>845</v>
      </c>
      <c r="L91" s="16">
        <v>845</v>
      </c>
      <c r="M91" s="16">
        <v>845</v>
      </c>
      <c r="N91" s="16">
        <v>845</v>
      </c>
    </row>
    <row r="92" spans="1:14" outlineLevel="1" x14ac:dyDescent="0.2">
      <c r="E92" t="str">
        <f t="shared" si="6"/>
        <v>Simulation 5</v>
      </c>
      <c r="F92" s="15" t="s">
        <v>51</v>
      </c>
      <c r="G92" s="16">
        <v>840.26149701386703</v>
      </c>
      <c r="H92" s="16">
        <v>845</v>
      </c>
      <c r="I92" s="16">
        <v>845</v>
      </c>
      <c r="J92" s="16">
        <v>835.23450159790559</v>
      </c>
      <c r="K92" s="16">
        <v>833.74977721016921</v>
      </c>
      <c r="L92" s="16">
        <v>833.74977721016921</v>
      </c>
      <c r="M92" s="16">
        <v>833.74977721016921</v>
      </c>
      <c r="N92" s="16">
        <v>833.74977721016921</v>
      </c>
    </row>
    <row r="93" spans="1:14" outlineLevel="1" x14ac:dyDescent="0.2">
      <c r="E93" t="str">
        <f t="shared" si="6"/>
        <v>Simulation 6</v>
      </c>
      <c r="F93" s="15" t="s">
        <v>51</v>
      </c>
      <c r="G93" s="16">
        <v>845</v>
      </c>
      <c r="H93" s="16">
        <v>845</v>
      </c>
      <c r="I93" s="16">
        <v>763.99630620084395</v>
      </c>
      <c r="J93" s="16">
        <v>744.6551859795203</v>
      </c>
      <c r="K93" s="16">
        <v>740.34773996225135</v>
      </c>
      <c r="L93" s="16">
        <v>740.34773996225135</v>
      </c>
      <c r="M93" s="16">
        <v>740.34773996225135</v>
      </c>
      <c r="N93" s="16">
        <v>740.34773996225135</v>
      </c>
    </row>
    <row r="94" spans="1:14" outlineLevel="1" x14ac:dyDescent="0.2">
      <c r="E94" t="str">
        <f t="shared" si="6"/>
        <v>Simulation 7</v>
      </c>
      <c r="F94" s="15" t="s">
        <v>51</v>
      </c>
      <c r="G94" s="16">
        <v>594.15875927239495</v>
      </c>
      <c r="H94" s="16">
        <v>647.97355231688039</v>
      </c>
      <c r="I94" s="16">
        <v>707.36994941276635</v>
      </c>
      <c r="J94" s="16">
        <v>760.06249423449992</v>
      </c>
      <c r="K94" s="16">
        <v>780.37502906322391</v>
      </c>
      <c r="L94" s="16">
        <v>780.37502906322391</v>
      </c>
      <c r="M94" s="16">
        <v>780.37502906322391</v>
      </c>
      <c r="N94" s="16">
        <v>780.37502906322391</v>
      </c>
    </row>
    <row r="95" spans="1:14" outlineLevel="1" x14ac:dyDescent="0.2">
      <c r="E95" t="str">
        <f t="shared" si="6"/>
        <v>Simulation 8</v>
      </c>
      <c r="F95" s="15" t="s">
        <v>51</v>
      </c>
      <c r="G95" s="16">
        <v>483.78260812497803</v>
      </c>
      <c r="H95" s="16">
        <v>533.88608900812437</v>
      </c>
      <c r="I95" s="16">
        <v>572.14282957636817</v>
      </c>
      <c r="J95" s="16">
        <v>562.37733117427376</v>
      </c>
      <c r="K95" s="16">
        <v>560.89260678653739</v>
      </c>
      <c r="L95" s="16">
        <v>560.89260678653739</v>
      </c>
      <c r="M95" s="16">
        <v>560.89260678653739</v>
      </c>
      <c r="N95" s="16">
        <v>560.89260678653739</v>
      </c>
    </row>
    <row r="96" spans="1:14" outlineLevel="1" x14ac:dyDescent="0.2">
      <c r="E96" t="str">
        <f t="shared" si="6"/>
        <v>Simulation 9</v>
      </c>
      <c r="F96" s="15" t="s">
        <v>51</v>
      </c>
      <c r="G96" s="16">
        <v>496.9216857195841</v>
      </c>
      <c r="H96" s="16">
        <v>526.50570317972279</v>
      </c>
      <c r="I96" s="16">
        <v>445.50200938056673</v>
      </c>
      <c r="J96" s="16">
        <v>426.16088915924308</v>
      </c>
      <c r="K96" s="16">
        <v>421.58211772332396</v>
      </c>
      <c r="L96" s="16">
        <v>421.58211772332396</v>
      </c>
      <c r="M96" s="16">
        <v>421.58211772332396</v>
      </c>
      <c r="N96" s="16">
        <v>421.58211772332396</v>
      </c>
    </row>
    <row r="97" spans="2:14" outlineLevel="1" x14ac:dyDescent="0.2">
      <c r="E97" t="str">
        <f t="shared" si="6"/>
        <v>Simulation 10</v>
      </c>
      <c r="F97" s="15" t="s">
        <v>51</v>
      </c>
      <c r="G97" s="16">
        <v>594.15875927239495</v>
      </c>
      <c r="H97" s="16">
        <v>647.97355231688039</v>
      </c>
      <c r="I97" s="16">
        <v>707.36994941276635</v>
      </c>
      <c r="J97" s="16">
        <v>760.06249423449992</v>
      </c>
      <c r="K97" s="16">
        <v>780.37502906322391</v>
      </c>
      <c r="L97" s="16">
        <v>780.37502906322391</v>
      </c>
      <c r="M97" s="16">
        <v>780.37502906322391</v>
      </c>
      <c r="N97" s="16">
        <v>780.37502906322391</v>
      </c>
    </row>
    <row r="98" spans="2:14" outlineLevel="1" x14ac:dyDescent="0.2">
      <c r="E98" t="str">
        <f t="shared" si="6"/>
        <v>Simulation 11</v>
      </c>
      <c r="F98" s="15" t="s">
        <v>51</v>
      </c>
      <c r="G98" s="16">
        <v>483.78260812497803</v>
      </c>
      <c r="H98" s="16">
        <v>533.88608900812437</v>
      </c>
      <c r="I98" s="16">
        <v>572.14282957636817</v>
      </c>
      <c r="J98" s="16">
        <v>562.37733117427376</v>
      </c>
      <c r="K98" s="16">
        <v>560.89260678653739</v>
      </c>
      <c r="L98" s="16">
        <v>560.89260678653739</v>
      </c>
      <c r="M98" s="16">
        <v>560.89260678653739</v>
      </c>
      <c r="N98" s="16">
        <v>560.89260678653739</v>
      </c>
    </row>
    <row r="99" spans="2:14" outlineLevel="1" x14ac:dyDescent="0.2">
      <c r="E99" t="str">
        <f t="shared" si="6"/>
        <v>Simulation 12</v>
      </c>
      <c r="F99" s="15" t="s">
        <v>51</v>
      </c>
      <c r="G99" s="16">
        <v>496.9216857195841</v>
      </c>
      <c r="H99" s="16">
        <v>526.50570317972279</v>
      </c>
      <c r="I99" s="16">
        <v>445.50200938056673</v>
      </c>
      <c r="J99" s="16">
        <v>426.16088915924308</v>
      </c>
      <c r="K99" s="16">
        <v>421.58211772332396</v>
      </c>
      <c r="L99" s="16">
        <v>421.58211772332396</v>
      </c>
      <c r="M99" s="16">
        <v>421.58211772332396</v>
      </c>
      <c r="N99" s="16">
        <v>421.58211772332396</v>
      </c>
    </row>
    <row r="100" spans="2:14" outlineLevel="1" x14ac:dyDescent="0.2">
      <c r="B100" s="8" t="s">
        <v>14</v>
      </c>
    </row>
    <row r="101" spans="2:14" outlineLevel="1" x14ac:dyDescent="0.2">
      <c r="E101" t="str">
        <f t="shared" ref="E101:E109" si="7">E88</f>
        <v>Simulation 1</v>
      </c>
      <c r="F101" s="15" t="s">
        <v>51</v>
      </c>
      <c r="G101" s="16">
        <v>663.90733896488234</v>
      </c>
      <c r="H101" s="16">
        <v>663.90733896488234</v>
      </c>
      <c r="I101" s="16">
        <v>663.90733896488234</v>
      </c>
      <c r="J101" s="16">
        <v>663.90733896488234</v>
      </c>
      <c r="K101" s="16">
        <v>663.90733896488234</v>
      </c>
      <c r="L101" s="16">
        <v>663.90733896488234</v>
      </c>
      <c r="M101" s="16">
        <v>663.90733896488234</v>
      </c>
      <c r="N101" s="16">
        <v>663.90733896488234</v>
      </c>
    </row>
    <row r="102" spans="2:14" outlineLevel="1" x14ac:dyDescent="0.2">
      <c r="E102" t="str">
        <f t="shared" si="7"/>
        <v>Simulation 2</v>
      </c>
      <c r="F102" s="15" t="s">
        <v>51</v>
      </c>
      <c r="G102" s="16">
        <v>630.8265020841352</v>
      </c>
      <c r="H102" s="16">
        <v>579.78466641852492</v>
      </c>
      <c r="I102" s="16">
        <v>543.54155690414223</v>
      </c>
      <c r="J102" s="16">
        <v>521.6579767048504</v>
      </c>
      <c r="K102" s="16">
        <v>516.34749558711371</v>
      </c>
      <c r="L102" s="16">
        <v>516.34749558711371</v>
      </c>
      <c r="M102" s="16">
        <v>516.34749558711371</v>
      </c>
      <c r="N102" s="16">
        <v>516.34749558711371</v>
      </c>
    </row>
    <row r="103" spans="2:14" outlineLevel="1" x14ac:dyDescent="0.2">
      <c r="E103" t="str">
        <f t="shared" si="7"/>
        <v>Simulation 3</v>
      </c>
      <c r="F103" s="15" t="s">
        <v>51</v>
      </c>
      <c r="G103" s="16">
        <v>596.61112379736824</v>
      </c>
      <c r="H103" s="16">
        <v>522.55886436468563</v>
      </c>
      <c r="I103" s="16">
        <v>375.00147579051082</v>
      </c>
      <c r="J103" s="16">
        <v>340.54332985499548</v>
      </c>
      <c r="K103" s="16">
        <v>335.16338915871347</v>
      </c>
      <c r="L103" s="16">
        <v>335.16338915871347</v>
      </c>
      <c r="M103" s="16">
        <v>335.16338915871347</v>
      </c>
      <c r="N103" s="16">
        <v>335.16338915871347</v>
      </c>
    </row>
    <row r="104" spans="2:14" outlineLevel="1" x14ac:dyDescent="0.2">
      <c r="E104" t="str">
        <f t="shared" si="7"/>
        <v>Simulation 4</v>
      </c>
      <c r="F104" s="15" t="s">
        <v>51</v>
      </c>
      <c r="G104" s="16">
        <v>663.90733896488234</v>
      </c>
      <c r="H104" s="16">
        <v>663.90733896488234</v>
      </c>
      <c r="I104" s="16">
        <v>663.90733896488234</v>
      </c>
      <c r="J104" s="16">
        <v>576.51178790291465</v>
      </c>
      <c r="K104" s="16">
        <v>576.51178790291465</v>
      </c>
      <c r="L104" s="16">
        <v>576.51178790291465</v>
      </c>
      <c r="M104" s="16">
        <v>576.51178790291465</v>
      </c>
      <c r="N104" s="16">
        <v>576.51178790291465</v>
      </c>
    </row>
    <row r="105" spans="2:14" outlineLevel="1" x14ac:dyDescent="0.2">
      <c r="E105" t="str">
        <f t="shared" si="7"/>
        <v>Simulation 5</v>
      </c>
      <c r="F105" s="15" t="s">
        <v>51</v>
      </c>
      <c r="G105" s="16">
        <v>630.8265020841352</v>
      </c>
      <c r="H105" s="16">
        <v>545.53157356320514</v>
      </c>
      <c r="I105" s="16">
        <v>545.53157356320514</v>
      </c>
      <c r="J105" s="16">
        <v>523.6479933639132</v>
      </c>
      <c r="K105" s="16">
        <v>518.33751224617652</v>
      </c>
      <c r="L105" s="16">
        <v>518.33751224617652</v>
      </c>
      <c r="M105" s="16">
        <v>518.33751224617652</v>
      </c>
      <c r="N105" s="16">
        <v>518.33751224617652</v>
      </c>
    </row>
    <row r="106" spans="2:14" outlineLevel="1" x14ac:dyDescent="0.2">
      <c r="E106" t="str">
        <f t="shared" si="7"/>
        <v>Simulation 6</v>
      </c>
      <c r="F106" s="15" t="s">
        <v>51</v>
      </c>
      <c r="G106" s="16">
        <v>596.61112379736824</v>
      </c>
      <c r="H106" s="16">
        <v>483.98014214868834</v>
      </c>
      <c r="I106" s="16">
        <v>373.52580991355262</v>
      </c>
      <c r="J106" s="16">
        <v>339.06766397803722</v>
      </c>
      <c r="K106" s="16">
        <v>339.17221290074519</v>
      </c>
      <c r="L106" s="16">
        <v>339.17221290074519</v>
      </c>
      <c r="M106" s="16">
        <v>339.17221290074519</v>
      </c>
      <c r="N106" s="16">
        <v>339.17221290074519</v>
      </c>
    </row>
    <row r="107" spans="2:14" outlineLevel="1" x14ac:dyDescent="0.2">
      <c r="E107" t="str">
        <f t="shared" si="7"/>
        <v>Simulation 7</v>
      </c>
      <c r="F107" s="15" t="s">
        <v>51</v>
      </c>
      <c r="G107" s="16">
        <v>395.0933178500747</v>
      </c>
      <c r="H107" s="16">
        <v>406.09049606004129</v>
      </c>
      <c r="I107" s="16">
        <v>427.8145022099323</v>
      </c>
      <c r="J107" s="16">
        <v>444.07111503104653</v>
      </c>
      <c r="K107" s="16">
        <v>451.03472040164246</v>
      </c>
      <c r="L107" s="16">
        <v>451.03472040164246</v>
      </c>
      <c r="M107" s="16">
        <v>451.03472040164246</v>
      </c>
      <c r="N107" s="16">
        <v>451.03472040164246</v>
      </c>
    </row>
    <row r="108" spans="2:14" outlineLevel="1" x14ac:dyDescent="0.2">
      <c r="E108" t="str">
        <f t="shared" si="7"/>
        <v>Simulation 8</v>
      </c>
      <c r="F108" s="15" t="s">
        <v>51</v>
      </c>
      <c r="G108" s="16">
        <v>305.91438990757922</v>
      </c>
      <c r="H108" s="16">
        <v>322.23860327246143</v>
      </c>
      <c r="I108" s="16">
        <v>334.92539087296058</v>
      </c>
      <c r="J108" s="16">
        <v>320.14223243017744</v>
      </c>
      <c r="K108" s="16">
        <v>316.2518356637425</v>
      </c>
      <c r="L108" s="16">
        <v>316.2518356637425</v>
      </c>
      <c r="M108" s="16">
        <v>316.2518356637425</v>
      </c>
      <c r="N108" s="16">
        <v>316.2518356637425</v>
      </c>
    </row>
    <row r="109" spans="2:14" outlineLevel="1" x14ac:dyDescent="0.2">
      <c r="E109" t="str">
        <f t="shared" si="7"/>
        <v>Simulation 9</v>
      </c>
      <c r="F109" s="15" t="s">
        <v>51</v>
      </c>
      <c r="G109" s="16">
        <v>273.72902705122419</v>
      </c>
      <c r="H109" s="16">
        <v>259.06601753257655</v>
      </c>
      <c r="I109" s="16">
        <v>165.65269751306184</v>
      </c>
      <c r="J109" s="16">
        <v>136.87488898275345</v>
      </c>
      <c r="K109" s="16">
        <v>132.91503263777315</v>
      </c>
      <c r="L109" s="16">
        <v>132.91503263777315</v>
      </c>
      <c r="M109" s="16">
        <v>132.91503263777315</v>
      </c>
      <c r="N109" s="16">
        <v>132.91503263777315</v>
      </c>
    </row>
    <row r="110" spans="2:14" outlineLevel="1" x14ac:dyDescent="0.2">
      <c r="E110" t="str">
        <f>E97</f>
        <v>Simulation 10</v>
      </c>
      <c r="F110" s="15" t="s">
        <v>51</v>
      </c>
      <c r="G110" s="16">
        <v>395.0933178500747</v>
      </c>
      <c r="H110" s="16">
        <v>406.09049606004129</v>
      </c>
      <c r="I110" s="16">
        <v>427.8145022099323</v>
      </c>
      <c r="J110" s="16">
        <v>444.07111503104653</v>
      </c>
      <c r="K110" s="16">
        <v>451.03472040164246</v>
      </c>
      <c r="L110" s="16">
        <v>451.03472040164246</v>
      </c>
      <c r="M110" s="16">
        <v>451.03472040164246</v>
      </c>
      <c r="N110" s="16">
        <v>451.03472040164246</v>
      </c>
    </row>
    <row r="111" spans="2:14" outlineLevel="1" x14ac:dyDescent="0.2">
      <c r="E111" t="str">
        <f>E98</f>
        <v>Simulation 11</v>
      </c>
      <c r="F111" s="15" t="s">
        <v>51</v>
      </c>
      <c r="G111" s="16">
        <v>305.91438990757922</v>
      </c>
      <c r="H111" s="16">
        <v>322.23860327246143</v>
      </c>
      <c r="I111" s="16">
        <v>334.92539087296058</v>
      </c>
      <c r="J111" s="16">
        <v>320.14223243017744</v>
      </c>
      <c r="K111" s="16">
        <v>316.2518356637425</v>
      </c>
      <c r="L111" s="16">
        <v>316.2518356637425</v>
      </c>
      <c r="M111" s="16">
        <v>316.2518356637425</v>
      </c>
      <c r="N111" s="16">
        <v>316.2518356637425</v>
      </c>
    </row>
    <row r="112" spans="2:14" outlineLevel="1" x14ac:dyDescent="0.2">
      <c r="E112" t="str">
        <f>E99</f>
        <v>Simulation 12</v>
      </c>
      <c r="F112" s="15" t="s">
        <v>51</v>
      </c>
      <c r="G112" s="16">
        <v>273.72902705122419</v>
      </c>
      <c r="H112" s="16">
        <v>259.06601753257655</v>
      </c>
      <c r="I112" s="16">
        <v>165.65269751306184</v>
      </c>
      <c r="J112" s="16">
        <v>136.87488898275345</v>
      </c>
      <c r="K112" s="16">
        <v>132.91503263777315</v>
      </c>
      <c r="L112" s="16">
        <v>132.91503263777315</v>
      </c>
      <c r="M112" s="16">
        <v>132.91503263777315</v>
      </c>
      <c r="N112" s="16">
        <v>132.91503263777315</v>
      </c>
    </row>
    <row r="113" spans="1:16" ht="5.0999999999999996" customHeight="1" outlineLevel="1" x14ac:dyDescent="0.2"/>
    <row r="114" spans="1:16" s="3" customFormat="1" ht="15" x14ac:dyDescent="0.25">
      <c r="A114" s="3" t="s">
        <v>58</v>
      </c>
    </row>
    <row r="115" spans="1:16" ht="5.0999999999999996" customHeight="1" outlineLevel="1" x14ac:dyDescent="0.2"/>
    <row r="116" spans="1:16" outlineLevel="1" x14ac:dyDescent="0.2">
      <c r="B116" s="8" t="s">
        <v>59</v>
      </c>
      <c r="F116" s="5" t="str">
        <f t="shared" ref="F116:N116" si="8">F8</f>
        <v>units</v>
      </c>
      <c r="G116" s="5">
        <f t="shared" si="8"/>
        <v>2031</v>
      </c>
      <c r="H116" s="5">
        <f t="shared" si="8"/>
        <v>2036</v>
      </c>
      <c r="I116" s="5">
        <f t="shared" si="8"/>
        <v>2041</v>
      </c>
      <c r="J116" s="5">
        <f t="shared" si="8"/>
        <v>2046</v>
      </c>
      <c r="K116" s="5">
        <f t="shared" si="8"/>
        <v>2051</v>
      </c>
      <c r="L116" s="5">
        <f t="shared" si="8"/>
        <v>2056</v>
      </c>
      <c r="M116" s="5">
        <f t="shared" si="8"/>
        <v>2061</v>
      </c>
      <c r="N116" s="5">
        <f t="shared" si="8"/>
        <v>2066</v>
      </c>
      <c r="P116" s="5" t="s">
        <v>64</v>
      </c>
    </row>
    <row r="117" spans="1:16" outlineLevel="1" x14ac:dyDescent="0.2">
      <c r="B117" s="8"/>
      <c r="C117" s="9" t="s">
        <v>13</v>
      </c>
      <c r="G117" s="6"/>
      <c r="H117" s="6"/>
      <c r="I117" s="6"/>
      <c r="J117" s="6"/>
      <c r="K117" s="6"/>
      <c r="L117" s="6"/>
      <c r="M117" s="6"/>
      <c r="N117" s="6"/>
    </row>
    <row r="118" spans="1:16" outlineLevel="1" x14ac:dyDescent="0.2">
      <c r="E118" t="s">
        <v>62</v>
      </c>
      <c r="F118" s="15" t="s">
        <v>51</v>
      </c>
      <c r="G118" s="12">
        <v>624.5188807785197</v>
      </c>
      <c r="H118" s="12">
        <v>845</v>
      </c>
      <c r="I118" s="12">
        <v>845</v>
      </c>
      <c r="J118" s="12">
        <v>845</v>
      </c>
      <c r="K118" s="12">
        <v>845</v>
      </c>
      <c r="L118" s="12">
        <v>845</v>
      </c>
      <c r="M118" s="12">
        <v>845</v>
      </c>
      <c r="N118" s="12">
        <v>845</v>
      </c>
      <c r="P118" s="50">
        <f>G118</f>
        <v>624.5188807785197</v>
      </c>
    </row>
    <row r="119" spans="1:16" outlineLevel="1" x14ac:dyDescent="0.2">
      <c r="E119" s="13" t="s">
        <v>112</v>
      </c>
      <c r="F119" s="15" t="s">
        <v>51</v>
      </c>
      <c r="G119" s="20">
        <v>9.4619228020014301</v>
      </c>
      <c r="H119" s="20">
        <v>0</v>
      </c>
      <c r="I119" s="20">
        <v>0</v>
      </c>
      <c r="J119" s="20">
        <v>0</v>
      </c>
      <c r="K119" s="20">
        <v>0</v>
      </c>
      <c r="L119" s="20">
        <v>0</v>
      </c>
      <c r="M119" s="20">
        <v>0</v>
      </c>
      <c r="N119" s="20">
        <v>0</v>
      </c>
      <c r="P119" s="51">
        <f>SUM(G119:N119)</f>
        <v>9.4619228020014301</v>
      </c>
    </row>
    <row r="120" spans="1:16" outlineLevel="1" x14ac:dyDescent="0.2">
      <c r="E120" s="45" t="s">
        <v>113</v>
      </c>
      <c r="F120" s="15" t="s">
        <v>51</v>
      </c>
      <c r="G120" s="46">
        <v>633.98080358052118</v>
      </c>
      <c r="H120" s="46">
        <v>845</v>
      </c>
      <c r="I120" s="46">
        <v>845</v>
      </c>
      <c r="J120" s="46">
        <v>845</v>
      </c>
      <c r="K120" s="46">
        <v>845</v>
      </c>
      <c r="L120" s="46">
        <v>845</v>
      </c>
      <c r="M120" s="46">
        <v>845</v>
      </c>
      <c r="N120" s="46">
        <v>845</v>
      </c>
      <c r="P120" s="52">
        <f>SUM(P118:P119)</f>
        <v>633.98080358052118</v>
      </c>
    </row>
    <row r="121" spans="1:16" outlineLevel="1" x14ac:dyDescent="0.2">
      <c r="E121" s="47" t="s">
        <v>114</v>
      </c>
      <c r="F121" s="64" t="s">
        <v>51</v>
      </c>
      <c r="G121" s="48">
        <v>211.01919641947882</v>
      </c>
      <c r="H121" s="48">
        <v>0</v>
      </c>
      <c r="I121" s="48">
        <v>0</v>
      </c>
      <c r="J121" s="48">
        <v>0</v>
      </c>
      <c r="K121" s="48">
        <v>0</v>
      </c>
      <c r="L121" s="48">
        <v>0</v>
      </c>
      <c r="M121" s="48">
        <v>0</v>
      </c>
      <c r="N121" s="48">
        <v>0</v>
      </c>
      <c r="P121" s="50">
        <f>SUM(G121:N121)</f>
        <v>211.01919641947882</v>
      </c>
    </row>
    <row r="122" spans="1:16" outlineLevel="1" x14ac:dyDescent="0.2">
      <c r="E122" s="29" t="s">
        <v>63</v>
      </c>
      <c r="F122" s="57" t="s">
        <v>51</v>
      </c>
      <c r="G122" s="30">
        <v>845</v>
      </c>
      <c r="H122" s="30">
        <v>845</v>
      </c>
      <c r="I122" s="30">
        <v>845</v>
      </c>
      <c r="J122" s="30">
        <v>845</v>
      </c>
      <c r="K122" s="30">
        <v>845</v>
      </c>
      <c r="L122" s="30">
        <v>845</v>
      </c>
      <c r="M122" s="30">
        <v>845</v>
      </c>
      <c r="N122" s="30">
        <v>845</v>
      </c>
      <c r="P122" s="53">
        <f>SUM(P120:P121)</f>
        <v>845</v>
      </c>
    </row>
    <row r="123" spans="1:16" outlineLevel="1" x14ac:dyDescent="0.2">
      <c r="C123" s="9" t="s">
        <v>14</v>
      </c>
      <c r="G123" s="6"/>
      <c r="H123" s="6"/>
      <c r="I123" s="6"/>
      <c r="J123" s="6"/>
      <c r="K123" s="6"/>
      <c r="L123" s="6"/>
      <c r="M123" s="6"/>
      <c r="N123" s="6"/>
    </row>
    <row r="124" spans="1:16" outlineLevel="1" x14ac:dyDescent="0.2">
      <c r="E124" t="str">
        <f>E118</f>
        <v>Initial</v>
      </c>
      <c r="F124" s="15" t="s">
        <v>51</v>
      </c>
      <c r="G124" s="12">
        <v>543.33142627731218</v>
      </c>
      <c r="H124" s="12">
        <v>663.90733896488234</v>
      </c>
      <c r="I124" s="12">
        <v>663.90733896488234</v>
      </c>
      <c r="J124" s="12">
        <v>663.90733896488234</v>
      </c>
      <c r="K124" s="12">
        <v>663.90733896488234</v>
      </c>
      <c r="L124" s="12">
        <v>663.90733896488234</v>
      </c>
      <c r="M124" s="12">
        <v>663.90733896488234</v>
      </c>
      <c r="N124" s="12">
        <v>663.90733896488234</v>
      </c>
      <c r="P124" s="50">
        <f>G124</f>
        <v>543.33142627731218</v>
      </c>
    </row>
    <row r="125" spans="1:16" outlineLevel="1" x14ac:dyDescent="0.2">
      <c r="E125" s="13" t="str">
        <f t="shared" ref="E125:E128" si="9">E119</f>
        <v>Change in Shipper demand</v>
      </c>
      <c r="F125" s="15" t="s">
        <v>51</v>
      </c>
      <c r="G125" s="20">
        <v>8.515730521801288</v>
      </c>
      <c r="H125" s="20">
        <v>0</v>
      </c>
      <c r="I125" s="20">
        <v>0</v>
      </c>
      <c r="J125" s="20">
        <v>0</v>
      </c>
      <c r="K125" s="20">
        <v>0</v>
      </c>
      <c r="L125" s="20">
        <v>0</v>
      </c>
      <c r="M125" s="20">
        <v>0</v>
      </c>
      <c r="N125" s="20">
        <v>0</v>
      </c>
      <c r="P125" s="51">
        <f>SUM(G125:N125)</f>
        <v>8.515730521801288</v>
      </c>
    </row>
    <row r="126" spans="1:16" outlineLevel="1" x14ac:dyDescent="0.2">
      <c r="E126" s="45" t="str">
        <f t="shared" si="9"/>
        <v>Total Ex GPG</v>
      </c>
      <c r="F126" s="15" t="s">
        <v>51</v>
      </c>
      <c r="G126" s="46">
        <v>551.84715679911346</v>
      </c>
      <c r="H126" s="46">
        <v>663.90733896488234</v>
      </c>
      <c r="I126" s="46">
        <v>663.90733896488234</v>
      </c>
      <c r="J126" s="46">
        <v>663.90733896488234</v>
      </c>
      <c r="K126" s="46">
        <v>663.90733896488234</v>
      </c>
      <c r="L126" s="46">
        <v>663.90733896488234</v>
      </c>
      <c r="M126" s="46">
        <v>663.90733896488234</v>
      </c>
      <c r="N126" s="46">
        <v>663.90733896488234</v>
      </c>
      <c r="P126" s="52">
        <f>SUM(P124:P125)</f>
        <v>551.84715679911346</v>
      </c>
    </row>
    <row r="127" spans="1:16" outlineLevel="1" x14ac:dyDescent="0.2">
      <c r="E127" s="47" t="str">
        <f t="shared" si="9"/>
        <v>GPG</v>
      </c>
      <c r="F127" s="64" t="s">
        <v>51</v>
      </c>
      <c r="G127" s="48">
        <v>112.06018216576886</v>
      </c>
      <c r="H127" s="48">
        <v>0</v>
      </c>
      <c r="I127" s="48">
        <v>0</v>
      </c>
      <c r="J127" s="48">
        <v>0</v>
      </c>
      <c r="K127" s="48">
        <v>0</v>
      </c>
      <c r="L127" s="48">
        <v>0</v>
      </c>
      <c r="M127" s="48">
        <v>0</v>
      </c>
      <c r="N127" s="48">
        <v>0</v>
      </c>
      <c r="P127" s="50">
        <f>SUM(G127:N127)</f>
        <v>112.06018216576886</v>
      </c>
    </row>
    <row r="128" spans="1:16" outlineLevel="1" x14ac:dyDescent="0.2">
      <c r="E128" s="29" t="str">
        <f t="shared" si="9"/>
        <v>Total</v>
      </c>
      <c r="F128" s="57" t="s">
        <v>51</v>
      </c>
      <c r="G128" s="30">
        <v>663.90733896488234</v>
      </c>
      <c r="H128" s="30">
        <v>663.90733896488234</v>
      </c>
      <c r="I128" s="30">
        <v>663.90733896488234</v>
      </c>
      <c r="J128" s="30">
        <v>663.90733896488234</v>
      </c>
      <c r="K128" s="30">
        <v>663.90733896488234</v>
      </c>
      <c r="L128" s="30">
        <v>663.90733896488234</v>
      </c>
      <c r="M128" s="30">
        <v>663.90733896488234</v>
      </c>
      <c r="N128" s="30">
        <v>663.90733896488234</v>
      </c>
      <c r="P128" s="53">
        <f>SUM(P126:P127)</f>
        <v>663.90733896488234</v>
      </c>
    </row>
    <row r="129" spans="2:16" ht="5.0999999999999996" customHeight="1" outlineLevel="1" x14ac:dyDescent="0.2">
      <c r="G129" s="6"/>
      <c r="H129" s="6"/>
      <c r="I129" s="6"/>
      <c r="J129" s="6"/>
      <c r="K129" s="6"/>
      <c r="L129" s="6"/>
      <c r="M129" s="6"/>
      <c r="N129" s="6"/>
    </row>
    <row r="130" spans="2:16" outlineLevel="1" x14ac:dyDescent="0.2">
      <c r="B130" s="8" t="s">
        <v>60</v>
      </c>
      <c r="G130" s="6"/>
      <c r="H130" s="6"/>
      <c r="I130" s="6"/>
      <c r="J130" s="6"/>
      <c r="K130" s="6"/>
      <c r="L130" s="6"/>
      <c r="M130" s="6"/>
      <c r="N130" s="6"/>
    </row>
    <row r="131" spans="2:16" outlineLevel="1" x14ac:dyDescent="0.2">
      <c r="B131" s="8"/>
      <c r="C131" s="9" t="str">
        <f>C117</f>
        <v>Capacity</v>
      </c>
      <c r="G131" s="6"/>
      <c r="H131" s="6"/>
      <c r="I131" s="6"/>
      <c r="J131" s="6"/>
      <c r="K131" s="6"/>
      <c r="L131" s="6"/>
      <c r="M131" s="6"/>
      <c r="N131" s="6"/>
    </row>
    <row r="132" spans="2:16" outlineLevel="1" x14ac:dyDescent="0.2">
      <c r="E132" t="str">
        <f>E118</f>
        <v>Initial</v>
      </c>
      <c r="F132" s="15" t="s">
        <v>51</v>
      </c>
      <c r="G132" s="12">
        <v>624.5188807785197</v>
      </c>
      <c r="H132" s="12">
        <v>840.26149701386703</v>
      </c>
      <c r="I132" s="12">
        <v>845</v>
      </c>
      <c r="J132" s="12">
        <v>845</v>
      </c>
      <c r="K132" s="12">
        <v>835.23450159790559</v>
      </c>
      <c r="L132" s="12">
        <v>833.74977721016921</v>
      </c>
      <c r="M132" s="12">
        <v>833.74977721016921</v>
      </c>
      <c r="N132" s="12">
        <v>833.74977721016921</v>
      </c>
      <c r="P132" s="50">
        <f>G132</f>
        <v>624.5188807785197</v>
      </c>
    </row>
    <row r="133" spans="2:16" outlineLevel="1" x14ac:dyDescent="0.2">
      <c r="E133" s="13" t="str">
        <f>E119</f>
        <v>Change in Shipper demand</v>
      </c>
      <c r="F133" s="15" t="s">
        <v>51</v>
      </c>
      <c r="G133" s="20">
        <v>0</v>
      </c>
      <c r="H133" s="20">
        <v>-88.918214584585542</v>
      </c>
      <c r="I133" s="20">
        <v>-57.302849398955132</v>
      </c>
      <c r="J133" s="20">
        <v>0</v>
      </c>
      <c r="K133" s="20">
        <v>0</v>
      </c>
      <c r="L133" s="20">
        <v>0</v>
      </c>
      <c r="M133" s="20">
        <v>0</v>
      </c>
      <c r="N133" s="20">
        <v>0</v>
      </c>
      <c r="P133" s="51">
        <f>SUM(G133:N133)</f>
        <v>-146.22106398354066</v>
      </c>
    </row>
    <row r="134" spans="2:16" outlineLevel="1" x14ac:dyDescent="0.2">
      <c r="E134" s="45" t="str">
        <f>E120</f>
        <v>Total Ex GPG</v>
      </c>
      <c r="F134" s="15" t="s">
        <v>51</v>
      </c>
      <c r="G134" s="46">
        <v>624.5188807785197</v>
      </c>
      <c r="H134" s="46">
        <v>751.34328242928154</v>
      </c>
      <c r="I134" s="46">
        <v>787.69715060104488</v>
      </c>
      <c r="J134" s="46">
        <v>845</v>
      </c>
      <c r="K134" s="46">
        <v>835.23450159790559</v>
      </c>
      <c r="L134" s="46">
        <v>833.74977721016921</v>
      </c>
      <c r="M134" s="46">
        <v>833.74977721016921</v>
      </c>
      <c r="N134" s="46">
        <v>833.74977721016921</v>
      </c>
      <c r="P134" s="52">
        <f>SUM(P132:P133)</f>
        <v>478.29781679497904</v>
      </c>
    </row>
    <row r="135" spans="2:16" outlineLevel="1" x14ac:dyDescent="0.2">
      <c r="E135" s="47" t="str">
        <f>E121</f>
        <v>GPG</v>
      </c>
      <c r="F135" s="64" t="s">
        <v>51</v>
      </c>
      <c r="G135" s="48">
        <v>215.74261623534733</v>
      </c>
      <c r="H135" s="48">
        <v>93.656717570718456</v>
      </c>
      <c r="I135" s="48">
        <v>57.302849398955118</v>
      </c>
      <c r="J135" s="48">
        <v>-9.7654984020944084</v>
      </c>
      <c r="K135" s="48">
        <v>-1.484724387736378</v>
      </c>
      <c r="L135" s="48">
        <v>0</v>
      </c>
      <c r="M135" s="48">
        <v>0</v>
      </c>
      <c r="N135" s="48">
        <v>0</v>
      </c>
      <c r="P135" s="50">
        <f>SUM(G135:N135)</f>
        <v>355.45196041519011</v>
      </c>
    </row>
    <row r="136" spans="2:16" outlineLevel="1" x14ac:dyDescent="0.2">
      <c r="E136" s="29" t="str">
        <f>E122</f>
        <v>Total</v>
      </c>
      <c r="F136" s="57" t="s">
        <v>51</v>
      </c>
      <c r="G136" s="30">
        <v>840.26149701386703</v>
      </c>
      <c r="H136" s="30">
        <v>845</v>
      </c>
      <c r="I136" s="30">
        <v>845</v>
      </c>
      <c r="J136" s="30">
        <v>835.23450159790559</v>
      </c>
      <c r="K136" s="30">
        <v>833.74977721016921</v>
      </c>
      <c r="L136" s="30">
        <v>833.74977721016921</v>
      </c>
      <c r="M136" s="30">
        <v>833.74977721016921</v>
      </c>
      <c r="N136" s="30">
        <v>833.74977721016921</v>
      </c>
      <c r="P136" s="53">
        <f>SUM(P134:P135)</f>
        <v>833.74977721016921</v>
      </c>
    </row>
    <row r="137" spans="2:16" outlineLevel="1" x14ac:dyDescent="0.2">
      <c r="C137" s="9" t="str">
        <f>C123</f>
        <v>Throughput</v>
      </c>
      <c r="G137" s="6"/>
      <c r="H137" s="6"/>
      <c r="I137" s="6"/>
      <c r="J137" s="6"/>
      <c r="K137" s="6"/>
      <c r="L137" s="6"/>
      <c r="M137" s="6"/>
      <c r="N137" s="6"/>
    </row>
    <row r="138" spans="2:16" outlineLevel="1" x14ac:dyDescent="0.2">
      <c r="E138" t="str">
        <f>E124</f>
        <v>Initial</v>
      </c>
      <c r="F138" s="15" t="s">
        <v>51</v>
      </c>
      <c r="G138" s="12">
        <v>543.33142627731218</v>
      </c>
      <c r="H138" s="12">
        <v>630.8265020841352</v>
      </c>
      <c r="I138" s="12">
        <v>579.78466641852492</v>
      </c>
      <c r="J138" s="12">
        <v>543.54155690414223</v>
      </c>
      <c r="K138" s="12">
        <v>521.6579767048504</v>
      </c>
      <c r="L138" s="12">
        <v>516.34749558711371</v>
      </c>
      <c r="M138" s="12">
        <v>516.34749558711371</v>
      </c>
      <c r="N138" s="12">
        <v>516.34749558711371</v>
      </c>
      <c r="P138" s="50">
        <f>G138</f>
        <v>543.33142627731218</v>
      </c>
    </row>
    <row r="139" spans="2:16" outlineLevel="1" x14ac:dyDescent="0.2">
      <c r="E139" s="13" t="str">
        <f>E125</f>
        <v>Change in Shipper demand</v>
      </c>
      <c r="F139" s="15" t="s">
        <v>51</v>
      </c>
      <c r="G139" s="20">
        <v>0</v>
      </c>
      <c r="H139" s="20">
        <v>-80.02639312612699</v>
      </c>
      <c r="I139" s="20">
        <v>-51.57256445905962</v>
      </c>
      <c r="J139" s="20">
        <v>0</v>
      </c>
      <c r="K139" s="20">
        <v>0</v>
      </c>
      <c r="L139" s="20">
        <v>0</v>
      </c>
      <c r="M139" s="20">
        <v>0</v>
      </c>
      <c r="N139" s="20">
        <v>0</v>
      </c>
      <c r="P139" s="51">
        <f>SUM(G139:N139)</f>
        <v>-131.59895758518661</v>
      </c>
    </row>
    <row r="140" spans="2:16" outlineLevel="1" x14ac:dyDescent="0.2">
      <c r="E140" s="45" t="str">
        <f>E126</f>
        <v>Total Ex GPG</v>
      </c>
      <c r="F140" s="15" t="s">
        <v>51</v>
      </c>
      <c r="G140" s="46">
        <v>543.33142627731218</v>
      </c>
      <c r="H140" s="46">
        <v>550.8001089580082</v>
      </c>
      <c r="I140" s="46">
        <v>528.21210195946526</v>
      </c>
      <c r="J140" s="46">
        <v>543.54155690414223</v>
      </c>
      <c r="K140" s="46">
        <v>521.6579767048504</v>
      </c>
      <c r="L140" s="46">
        <v>516.34749558711371</v>
      </c>
      <c r="M140" s="46">
        <v>516.34749558711371</v>
      </c>
      <c r="N140" s="46">
        <v>516.34749558711371</v>
      </c>
      <c r="P140" s="52">
        <f>SUM(P138:P139)</f>
        <v>411.73246869212556</v>
      </c>
    </row>
    <row r="141" spans="2:16" outlineLevel="1" x14ac:dyDescent="0.2">
      <c r="E141" s="47" t="str">
        <f>E127</f>
        <v>GPG</v>
      </c>
      <c r="F141" s="64" t="s">
        <v>51</v>
      </c>
      <c r="G141" s="48">
        <v>87.495075806823024</v>
      </c>
      <c r="H141" s="48">
        <v>28.984557460516719</v>
      </c>
      <c r="I141" s="48">
        <v>15.329454944676957</v>
      </c>
      <c r="J141" s="48">
        <v>-21.883580199291885</v>
      </c>
      <c r="K141" s="48">
        <v>-5.3104811177366855</v>
      </c>
      <c r="L141" s="48">
        <v>0</v>
      </c>
      <c r="M141" s="48">
        <v>0</v>
      </c>
      <c r="N141" s="48">
        <v>0</v>
      </c>
      <c r="P141" s="50">
        <f>SUM(G141:N141)</f>
        <v>104.61502689498815</v>
      </c>
    </row>
    <row r="142" spans="2:16" outlineLevel="1" x14ac:dyDescent="0.2">
      <c r="E142" s="29" t="str">
        <f>E128</f>
        <v>Total</v>
      </c>
      <c r="F142" s="57" t="s">
        <v>51</v>
      </c>
      <c r="G142" s="30">
        <v>630.8265020841352</v>
      </c>
      <c r="H142" s="30">
        <v>579.78466641852492</v>
      </c>
      <c r="I142" s="30">
        <v>543.54155690414223</v>
      </c>
      <c r="J142" s="30">
        <v>521.6579767048504</v>
      </c>
      <c r="K142" s="30">
        <v>516.34749558711371</v>
      </c>
      <c r="L142" s="30">
        <v>516.34749558711371</v>
      </c>
      <c r="M142" s="30">
        <v>516.34749558711371</v>
      </c>
      <c r="N142" s="30">
        <v>516.34749558711371</v>
      </c>
      <c r="P142" s="53">
        <f>SUM(P140:P141)</f>
        <v>516.34749558711371</v>
      </c>
    </row>
    <row r="143" spans="2:16" ht="5.0999999999999996" customHeight="1" outlineLevel="1" x14ac:dyDescent="0.2"/>
    <row r="144" spans="2:16" outlineLevel="1" x14ac:dyDescent="0.2">
      <c r="B144" s="8" t="s">
        <v>61</v>
      </c>
    </row>
    <row r="145" spans="1:16" outlineLevel="1" x14ac:dyDescent="0.2">
      <c r="B145" s="8"/>
      <c r="C145" s="9" t="str">
        <f>C131</f>
        <v>Capacity</v>
      </c>
    </row>
    <row r="146" spans="1:16" outlineLevel="1" x14ac:dyDescent="0.2">
      <c r="E146" t="str">
        <f>E132</f>
        <v>Initial</v>
      </c>
      <c r="F146" s="15" t="s">
        <v>51</v>
      </c>
      <c r="G146" s="12">
        <v>624.5188807785197</v>
      </c>
      <c r="H146" s="12">
        <v>845</v>
      </c>
      <c r="I146" s="12">
        <v>845</v>
      </c>
      <c r="J146" s="12">
        <v>762.34541110966006</v>
      </c>
      <c r="K146" s="12">
        <v>743.00429088833641</v>
      </c>
      <c r="L146" s="12">
        <v>738.42551945241735</v>
      </c>
      <c r="M146" s="12">
        <v>738.42551945241735</v>
      </c>
      <c r="N146" s="12">
        <v>738.42551945241735</v>
      </c>
      <c r="P146" s="50">
        <f>G146</f>
        <v>624.5188807785197</v>
      </c>
    </row>
    <row r="147" spans="1:16" outlineLevel="1" x14ac:dyDescent="0.2">
      <c r="E147" s="13" t="str">
        <f t="shared" ref="E147:E156" si="10">E133</f>
        <v>Change in Shipper demand</v>
      </c>
      <c r="F147" s="15" t="s">
        <v>51</v>
      </c>
      <c r="G147" s="20">
        <v>0</v>
      </c>
      <c r="H147" s="20">
        <v>-88.918214584585542</v>
      </c>
      <c r="I147" s="20">
        <v>-57.302849398955132</v>
      </c>
      <c r="J147" s="20">
        <v>0</v>
      </c>
      <c r="K147" s="20">
        <v>0</v>
      </c>
      <c r="L147" s="20">
        <v>0</v>
      </c>
      <c r="M147" s="20">
        <v>0</v>
      </c>
      <c r="N147" s="20">
        <v>0</v>
      </c>
      <c r="P147" s="51">
        <f>SUM(G147:N147)</f>
        <v>-146.22106398354066</v>
      </c>
    </row>
    <row r="148" spans="1:16" outlineLevel="1" x14ac:dyDescent="0.2">
      <c r="E148" s="45" t="str">
        <f t="shared" si="10"/>
        <v>Total Ex GPG</v>
      </c>
      <c r="F148" s="15" t="s">
        <v>51</v>
      </c>
      <c r="G148" s="46">
        <v>624.5188807785197</v>
      </c>
      <c r="H148" s="46">
        <v>756.08178541541452</v>
      </c>
      <c r="I148" s="46">
        <v>787.69715060104488</v>
      </c>
      <c r="J148" s="46">
        <v>762.34541110966006</v>
      </c>
      <c r="K148" s="46">
        <v>743.00429088833641</v>
      </c>
      <c r="L148" s="46">
        <v>738.42551945241735</v>
      </c>
      <c r="M148" s="46">
        <v>738.42551945241735</v>
      </c>
      <c r="N148" s="46">
        <v>738.42551945241735</v>
      </c>
      <c r="P148" s="52">
        <f>SUM(P146:P147)</f>
        <v>478.29781679497904</v>
      </c>
    </row>
    <row r="149" spans="1:16" outlineLevel="1" x14ac:dyDescent="0.2">
      <c r="E149" s="47" t="str">
        <f t="shared" si="10"/>
        <v>GPG</v>
      </c>
      <c r="F149" s="64" t="s">
        <v>51</v>
      </c>
      <c r="G149" s="48">
        <v>220.4811192214803</v>
      </c>
      <c r="H149" s="48">
        <v>88.918214584585485</v>
      </c>
      <c r="I149" s="48">
        <v>-25.351739491384819</v>
      </c>
      <c r="J149" s="48">
        <v>-19.341120221323649</v>
      </c>
      <c r="K149" s="48">
        <v>-4.5787714359190659</v>
      </c>
      <c r="L149" s="48">
        <v>0</v>
      </c>
      <c r="M149" s="48">
        <v>0</v>
      </c>
      <c r="N149" s="48">
        <v>0</v>
      </c>
      <c r="P149" s="50">
        <f>SUM(G149:N149)</f>
        <v>260.12770265743825</v>
      </c>
    </row>
    <row r="150" spans="1:16" outlineLevel="1" x14ac:dyDescent="0.2">
      <c r="E150" s="29" t="str">
        <f t="shared" si="10"/>
        <v>Total</v>
      </c>
      <c r="F150" s="57" t="s">
        <v>51</v>
      </c>
      <c r="G150" s="30">
        <v>845</v>
      </c>
      <c r="H150" s="30">
        <v>845</v>
      </c>
      <c r="I150" s="30">
        <v>762.34541110966006</v>
      </c>
      <c r="J150" s="30">
        <v>743.00429088833641</v>
      </c>
      <c r="K150" s="30">
        <v>738.42551945241735</v>
      </c>
      <c r="L150" s="30">
        <v>738.42551945241735</v>
      </c>
      <c r="M150" s="30">
        <v>738.42551945241735</v>
      </c>
      <c r="N150" s="30">
        <v>738.42551945241735</v>
      </c>
      <c r="P150" s="53">
        <f>SUM(P148:P149)</f>
        <v>738.42551945241735</v>
      </c>
    </row>
    <row r="151" spans="1:16" outlineLevel="1" x14ac:dyDescent="0.2">
      <c r="C151" s="9" t="str">
        <f>C137</f>
        <v>Throughput</v>
      </c>
    </row>
    <row r="152" spans="1:16" outlineLevel="1" x14ac:dyDescent="0.2">
      <c r="E152" t="str">
        <f t="shared" si="10"/>
        <v>Initial</v>
      </c>
      <c r="F152" s="15" t="s">
        <v>51</v>
      </c>
      <c r="G152" s="12">
        <v>543.33142627731218</v>
      </c>
      <c r="H152" s="12">
        <v>596.61112379736824</v>
      </c>
      <c r="I152" s="12">
        <v>522.55886436468563</v>
      </c>
      <c r="J152" s="12">
        <v>375.00147579051082</v>
      </c>
      <c r="K152" s="12">
        <v>340.54332985499548</v>
      </c>
      <c r="L152" s="12">
        <v>335.16338915871347</v>
      </c>
      <c r="M152" s="12">
        <v>335.16338915871347</v>
      </c>
      <c r="N152" s="12">
        <v>335.16338915871347</v>
      </c>
      <c r="P152" s="50">
        <f>G152</f>
        <v>543.33142627731218</v>
      </c>
    </row>
    <row r="153" spans="1:16" outlineLevel="1" x14ac:dyDescent="0.2">
      <c r="E153" s="13" t="str">
        <f t="shared" si="10"/>
        <v>Change in Shipper demand</v>
      </c>
      <c r="F153" s="15" t="s">
        <v>51</v>
      </c>
      <c r="G153" s="20">
        <v>0</v>
      </c>
      <c r="H153" s="20">
        <v>-80.02639312612699</v>
      </c>
      <c r="I153" s="20">
        <v>-51.57256445905962</v>
      </c>
      <c r="J153" s="20">
        <v>0</v>
      </c>
      <c r="K153" s="20">
        <v>0</v>
      </c>
      <c r="L153" s="20">
        <v>0</v>
      </c>
      <c r="M153" s="20">
        <v>0</v>
      </c>
      <c r="N153" s="20">
        <v>0</v>
      </c>
      <c r="P153" s="51">
        <f>SUM(G153:N153)</f>
        <v>-131.59895758518661</v>
      </c>
    </row>
    <row r="154" spans="1:16" outlineLevel="1" x14ac:dyDescent="0.2">
      <c r="E154" s="45" t="str">
        <f t="shared" si="10"/>
        <v>Total Ex GPG</v>
      </c>
      <c r="F154" s="15" t="s">
        <v>51</v>
      </c>
      <c r="G154" s="46">
        <v>543.33142627731218</v>
      </c>
      <c r="H154" s="46">
        <v>516.58473067124123</v>
      </c>
      <c r="I154" s="46">
        <v>470.98629990562603</v>
      </c>
      <c r="J154" s="46">
        <v>375.00147579051082</v>
      </c>
      <c r="K154" s="46">
        <v>340.54332985499548</v>
      </c>
      <c r="L154" s="46">
        <v>335.16338915871347</v>
      </c>
      <c r="M154" s="46">
        <v>335.16338915871347</v>
      </c>
      <c r="N154" s="46">
        <v>335.16338915871347</v>
      </c>
      <c r="P154" s="52">
        <f>SUM(P152:P153)</f>
        <v>411.73246869212556</v>
      </c>
    </row>
    <row r="155" spans="1:16" outlineLevel="1" x14ac:dyDescent="0.2">
      <c r="E155" s="47" t="str">
        <f t="shared" si="10"/>
        <v>GPG</v>
      </c>
      <c r="F155" s="64" t="s">
        <v>51</v>
      </c>
      <c r="G155" s="48">
        <v>53.279697520056011</v>
      </c>
      <c r="H155" s="48">
        <v>5.9741336934444176</v>
      </c>
      <c r="I155" s="48">
        <v>-95.984824115115202</v>
      </c>
      <c r="J155" s="48">
        <v>-34.458145935515375</v>
      </c>
      <c r="K155" s="48">
        <v>-5.379940696281996</v>
      </c>
      <c r="L155" s="48">
        <v>0</v>
      </c>
      <c r="M155" s="48">
        <v>0</v>
      </c>
      <c r="N155" s="48">
        <v>0</v>
      </c>
      <c r="P155" s="50">
        <f>SUM(G155:N155)</f>
        <v>-76.569079533412136</v>
      </c>
    </row>
    <row r="156" spans="1:16" outlineLevel="1" x14ac:dyDescent="0.2">
      <c r="E156" s="29" t="str">
        <f t="shared" si="10"/>
        <v>Total</v>
      </c>
      <c r="F156" s="57" t="s">
        <v>51</v>
      </c>
      <c r="G156" s="30">
        <v>596.61112379736824</v>
      </c>
      <c r="H156" s="30">
        <v>522.55886436468563</v>
      </c>
      <c r="I156" s="30">
        <v>375.00147579051082</v>
      </c>
      <c r="J156" s="30">
        <v>340.54332985499548</v>
      </c>
      <c r="K156" s="30">
        <v>335.16338915871347</v>
      </c>
      <c r="L156" s="30">
        <v>335.16338915871347</v>
      </c>
      <c r="M156" s="30">
        <v>335.16338915871347</v>
      </c>
      <c r="N156" s="30">
        <v>335.16338915871347</v>
      </c>
      <c r="P156" s="53">
        <f>SUM(P154:P155)</f>
        <v>335.16338915871341</v>
      </c>
    </row>
    <row r="157" spans="1:16" ht="5.0999999999999996" customHeight="1" outlineLevel="1" x14ac:dyDescent="0.2"/>
    <row r="158" spans="1:16" s="3" customFormat="1" ht="15" x14ac:dyDescent="0.25">
      <c r="A158" s="3" t="s">
        <v>31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Cover</vt:lpstr>
      <vt:lpstr>Capacity Charts</vt:lpstr>
      <vt:lpstr>Tariffs</vt:lpstr>
      <vt:lpstr>COS</vt:lpstr>
      <vt:lpstr>Demand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DBP Future of Gas AA6 Proposal </dc:title>
  <dc:subject>DBP Future of Gas AA6 Proposal </dc:subject>
  <dc:creator>Economic Regulation Authority</dc:creator>
  <cp:keywords>DBP Future of Gas AA6 Proposal </cp:keywords>
  <dc:description/>
  <cp:lastModifiedBy>Leanne Richmond</cp:lastModifiedBy>
  <cp:revision/>
  <dcterms:created xsi:type="dcterms:W3CDTF">2014-02-20T22:46:57Z</dcterms:created>
  <dcterms:modified xsi:type="dcterms:W3CDTF">2025-03-14T01:17:07Z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oThemeDark1">
    <vt:lpwstr>1644825</vt:lpwstr>
  </property>
  <property fmtid="{D5CDD505-2E9C-101B-9397-08002B2CF9AE}" pid="3" name="msoThemeLight1">
    <vt:lpwstr>16777215</vt:lpwstr>
  </property>
  <property fmtid="{D5CDD505-2E9C-101B-9397-08002B2CF9AE}" pid="4" name="msoThemeDark2">
    <vt:lpwstr>2934783</vt:lpwstr>
  </property>
  <property fmtid="{D5CDD505-2E9C-101B-9397-08002B2CF9AE}" pid="5" name="msoThemeLight2">
    <vt:lpwstr>15659250</vt:lpwstr>
  </property>
  <property fmtid="{D5CDD505-2E9C-101B-9397-08002B2CF9AE}" pid="6" name="msoThemeAccent1">
    <vt:lpwstr>2934783</vt:lpwstr>
  </property>
  <property fmtid="{D5CDD505-2E9C-101B-9397-08002B2CF9AE}" pid="7" name="msoThemeAccent2">
    <vt:lpwstr>5713920</vt:lpwstr>
  </property>
  <property fmtid="{D5CDD505-2E9C-101B-9397-08002B2CF9AE}" pid="8" name="msoThemeAccent3">
    <vt:lpwstr>10918912</vt:lpwstr>
  </property>
  <property fmtid="{D5CDD505-2E9C-101B-9397-08002B2CF9AE}" pid="9" name="msoThemeAccent4">
    <vt:lpwstr>1097655</vt:lpwstr>
  </property>
  <property fmtid="{D5CDD505-2E9C-101B-9397-08002B2CF9AE}" pid="10" name="msoThemeAccent5">
    <vt:lpwstr>43506</vt:lpwstr>
  </property>
  <property fmtid="{D5CDD505-2E9C-101B-9397-08002B2CF9AE}" pid="11" name="msoThemeAccent6">
    <vt:lpwstr>5920339</vt:lpwstr>
  </property>
  <property fmtid="{D5CDD505-2E9C-101B-9397-08002B2CF9AE}" pid="12" name="msoThemeHyperlink">
    <vt:lpwstr>16711680</vt:lpwstr>
  </property>
  <property fmtid="{D5CDD505-2E9C-101B-9397-08002B2CF9AE}" pid="13" name="msoThemeFollowedHyperlink">
    <vt:lpwstr>8388736</vt:lpwstr>
  </property>
  <property fmtid="{D5CDD505-2E9C-101B-9397-08002B2CF9AE}" pid="14" name="MinorFont">
    <vt:lpwstr>Arial</vt:lpwstr>
  </property>
  <property fmtid="{D5CDD505-2E9C-101B-9397-08002B2CF9AE}" pid="15" name="MajorFont">
    <vt:lpwstr>Arial</vt:lpwstr>
  </property>
  <property fmtid="{D5CDD505-2E9C-101B-9397-08002B2CF9AE}" pid="16" name="Normal">
    <vt:lpwstr>-1/0/-1/-1/-1/-1/-1/10/0/0/-4142/0/Arial/1644825</vt:lpwstr>
  </property>
  <property fmtid="{D5CDD505-2E9C-101B-9397-08002B2CF9AE}" pid="17" name="NormalBorders">
    <vt:lpwstr>-4142/2/0/-4142/2/0/-4142/2/0/-4142/2/0/-4142/2/0/-4142/2/0</vt:lpwstr>
  </property>
</Properties>
</file>